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straziste-my.sharepoint.com/personal/romana_kocourova_straziste_cz/Documents/VŘ/město Pacov/2025/ZTV/"/>
    </mc:Choice>
  </mc:AlternateContent>
  <xr:revisionPtr revIDLastSave="0" documentId="11_C9012CF3F1FB098B9DD0950D710307121BDA0793" xr6:coauthVersionLast="47" xr6:coauthVersionMax="47" xr10:uidLastSave="{00000000-0000-0000-0000-000000000000}"/>
  <bookViews>
    <workbookView xWindow="-120" yWindow="-120" windowWidth="29040" windowHeight="15720" firstSheet="13" activeTab="16" xr2:uid="{00000000-000D-0000-FFFF-FFFF00000000}"/>
  </bookViews>
  <sheets>
    <sheet name="Rekapitulace stavby" sheetId="1" r:id="rId1"/>
    <sheet name="VRN - Vedlejší a ostatní ..." sheetId="2" r:id="rId2"/>
    <sheet name="IO-01 - Sadové úpravy" sheetId="3" r:id="rId3"/>
    <sheet name="IO-02 - Místní komunikace  " sheetId="4" r:id="rId4"/>
    <sheet name="IO-02a - Chodník pro pěší" sheetId="5" r:id="rId5"/>
    <sheet name="IO-02.1 - Kontejnerové stání" sheetId="6" r:id="rId6"/>
    <sheet name="IO-03 - Kanalizace splašková" sheetId="7" r:id="rId7"/>
    <sheet name="IO-03.1 - Kanalizační pří..." sheetId="8" r:id="rId8"/>
    <sheet name="IO-04 - Kanalizace dešťová" sheetId="9" r:id="rId9"/>
    <sheet name="IO-04.1 - Kanalizační pří..." sheetId="10" r:id="rId10"/>
    <sheet name="IO-05 - Vodovodní řady" sheetId="11" r:id="rId11"/>
    <sheet name="IO-05.1 - Vodovodní přípojky" sheetId="12" r:id="rId12"/>
    <sheet name="IO-06 - STL plynovodní řady" sheetId="13" r:id="rId13"/>
    <sheet name="IO-06.1 - STL plynovodní ..." sheetId="14" r:id="rId14"/>
    <sheet name="IO-07 - Veřejné osvětlení" sheetId="15" r:id="rId15"/>
    <sheet name="IO-08 - Rozvody NN (řešen..." sheetId="16" r:id="rId16"/>
    <sheet name="IO-09 - Přeložka sloupu V..." sheetId="17" r:id="rId17"/>
  </sheets>
  <definedNames>
    <definedName name="_xlnm._FilterDatabase" localSheetId="2" hidden="1">'IO-01 - Sadové úpravy'!$C$123:$K$186</definedName>
    <definedName name="_xlnm._FilterDatabase" localSheetId="3" hidden="1">'IO-02 - Místní komunikace  '!$C$127:$K$352</definedName>
    <definedName name="_xlnm._FilterDatabase" localSheetId="5" hidden="1">'IO-02.1 - Kontejnerové stání'!$C$128:$K$287</definedName>
    <definedName name="_xlnm._FilterDatabase" localSheetId="4" hidden="1">'IO-02a - Chodník pro pěší'!$C$123:$K$229</definedName>
    <definedName name="_xlnm._FilterDatabase" localSheetId="6" hidden="1">'IO-03 - Kanalizace splašková'!$C$126:$K$353</definedName>
    <definedName name="_xlnm._FilterDatabase" localSheetId="7" hidden="1">'IO-03.1 - Kanalizační pří...'!$C$125:$K$248</definedName>
    <definedName name="_xlnm._FilterDatabase" localSheetId="8" hidden="1">'IO-04 - Kanalizace dešťová'!$C$126:$K$373</definedName>
    <definedName name="_xlnm._FilterDatabase" localSheetId="9" hidden="1">'IO-04.1 - Kanalizační pří...'!$C$125:$K$274</definedName>
    <definedName name="_xlnm._FilterDatabase" localSheetId="10" hidden="1">'IO-05 - Vodovodní řady'!$C$125:$K$357</definedName>
    <definedName name="_xlnm._FilterDatabase" localSheetId="11" hidden="1">'IO-05.1 - Vodovodní přípojky'!$C$124:$K$230</definedName>
    <definedName name="_xlnm._FilterDatabase" localSheetId="12" hidden="1">'IO-06 - STL plynovodní řady'!$C$127:$K$292</definedName>
    <definedName name="_xlnm._FilterDatabase" localSheetId="13" hidden="1">'IO-06.1 - STL plynovodní ...'!$C$129:$K$272</definedName>
    <definedName name="_xlnm._FilterDatabase" localSheetId="14" hidden="1">'IO-07 - Veřejné osvětlení'!$C$124:$K$299</definedName>
    <definedName name="_xlnm._FilterDatabase" localSheetId="15" hidden="1">'IO-08 - Rozvody NN (řešen...'!$C$121:$K$128</definedName>
    <definedName name="_xlnm._FilterDatabase" localSheetId="16" hidden="1">'IO-09 - Přeložka sloupu V...'!$C$121:$K$128</definedName>
    <definedName name="_xlnm._FilterDatabase" localSheetId="1" hidden="1">'VRN - Vedlejší a ostatní ...'!$C$121:$K$150</definedName>
    <definedName name="_xlnm.Print_Titles" localSheetId="2">'IO-01 - Sadové úpravy'!$123:$123</definedName>
    <definedName name="_xlnm.Print_Titles" localSheetId="3">'IO-02 - Místní komunikace  '!$127:$127</definedName>
    <definedName name="_xlnm.Print_Titles" localSheetId="5">'IO-02.1 - Kontejnerové stání'!$128:$128</definedName>
    <definedName name="_xlnm.Print_Titles" localSheetId="4">'IO-02a - Chodník pro pěší'!$123:$123</definedName>
    <definedName name="_xlnm.Print_Titles" localSheetId="6">'IO-03 - Kanalizace splašková'!$126:$126</definedName>
    <definedName name="_xlnm.Print_Titles" localSheetId="7">'IO-03.1 - Kanalizační pří...'!$125:$125</definedName>
    <definedName name="_xlnm.Print_Titles" localSheetId="8">'IO-04 - Kanalizace dešťová'!$126:$126</definedName>
    <definedName name="_xlnm.Print_Titles" localSheetId="9">'IO-04.1 - Kanalizační pří...'!$125:$125</definedName>
    <definedName name="_xlnm.Print_Titles" localSheetId="10">'IO-05 - Vodovodní řady'!$125:$125</definedName>
    <definedName name="_xlnm.Print_Titles" localSheetId="11">'IO-05.1 - Vodovodní přípojky'!$124:$124</definedName>
    <definedName name="_xlnm.Print_Titles" localSheetId="12">'IO-06 - STL plynovodní řady'!$127:$127</definedName>
    <definedName name="_xlnm.Print_Titles" localSheetId="13">'IO-06.1 - STL plynovodní ...'!$129:$129</definedName>
    <definedName name="_xlnm.Print_Titles" localSheetId="14">'IO-07 - Veřejné osvětlení'!$124:$124</definedName>
    <definedName name="_xlnm.Print_Titles" localSheetId="15">'IO-08 - Rozvody NN (řešen...'!$121:$121</definedName>
    <definedName name="_xlnm.Print_Titles" localSheetId="16">'IO-09 - Přeložka sloupu V...'!$121:$121</definedName>
    <definedName name="_xlnm.Print_Titles" localSheetId="0">'Rekapitulace stavby'!$92:$92</definedName>
    <definedName name="_xlnm.Print_Titles" localSheetId="1">'VRN - Vedlejší a ostatní ...'!$121:$121</definedName>
    <definedName name="_xlnm.Print_Area" localSheetId="2">'IO-01 - Sadové úpravy'!$C$4:$J$76,'IO-01 - Sadové úpravy'!$C$82:$J$103,'IO-01 - Sadové úpravy'!$C$109:$K$186</definedName>
    <definedName name="_xlnm.Print_Area" localSheetId="3">'IO-02 - Místní komunikace  '!$C$4:$J$76,'IO-02 - Místní komunikace  '!$C$82:$J$107,'IO-02 - Místní komunikace  '!$C$113:$K$352</definedName>
    <definedName name="_xlnm.Print_Area" localSheetId="5">'IO-02.1 - Kontejnerové stání'!$C$4:$J$76,'IO-02.1 - Kontejnerové stání'!$C$82:$J$108,'IO-02.1 - Kontejnerové stání'!$C$114:$K$287</definedName>
    <definedName name="_xlnm.Print_Area" localSheetId="4">'IO-02a - Chodník pro pěší'!$C$4:$J$76,'IO-02a - Chodník pro pěší'!$C$82:$J$103,'IO-02a - Chodník pro pěší'!$C$109:$K$229</definedName>
    <definedName name="_xlnm.Print_Area" localSheetId="6">'IO-03 - Kanalizace splašková'!$C$4:$J$76,'IO-03 - Kanalizace splašková'!$C$82:$J$106,'IO-03 - Kanalizace splašková'!$C$112:$K$353</definedName>
    <definedName name="_xlnm.Print_Area" localSheetId="7">'IO-03.1 - Kanalizační pří...'!$C$4:$J$76,'IO-03.1 - Kanalizační pří...'!$C$82:$J$105,'IO-03.1 - Kanalizační pří...'!$C$111:$K$248</definedName>
    <definedName name="_xlnm.Print_Area" localSheetId="8">'IO-04 - Kanalizace dešťová'!$C$4:$J$76,'IO-04 - Kanalizace dešťová'!$C$82:$J$106,'IO-04 - Kanalizace dešťová'!$C$112:$K$373</definedName>
    <definedName name="_xlnm.Print_Area" localSheetId="9">'IO-04.1 - Kanalizační pří...'!$C$4:$J$76,'IO-04.1 - Kanalizační pří...'!$C$82:$J$105,'IO-04.1 - Kanalizační pří...'!$C$111:$K$274</definedName>
    <definedName name="_xlnm.Print_Area" localSheetId="10">'IO-05 - Vodovodní řady'!$C$4:$J$76,'IO-05 - Vodovodní řady'!$C$82:$J$105,'IO-05 - Vodovodní řady'!$C$111:$K$357</definedName>
    <definedName name="_xlnm.Print_Area" localSheetId="11">'IO-05.1 - Vodovodní přípojky'!$C$4:$J$76,'IO-05.1 - Vodovodní přípojky'!$C$82:$J$104,'IO-05.1 - Vodovodní přípojky'!$C$110:$K$230</definedName>
    <definedName name="_xlnm.Print_Area" localSheetId="12">'IO-06 - STL plynovodní řady'!$C$4:$J$76,'IO-06 - STL plynovodní řady'!$C$82:$J$107,'IO-06 - STL plynovodní řady'!$C$113:$K$292</definedName>
    <definedName name="_xlnm.Print_Area" localSheetId="13">'IO-06.1 - STL plynovodní ...'!$C$4:$J$76,'IO-06.1 - STL plynovodní ...'!$C$82:$J$109,'IO-06.1 - STL plynovodní ...'!$C$115:$K$272</definedName>
    <definedName name="_xlnm.Print_Area" localSheetId="14">'IO-07 - Veřejné osvětlení'!$C$4:$J$76,'IO-07 - Veřejné osvětlení'!$C$82:$J$104,'IO-07 - Veřejné osvětlení'!$C$110:$K$299</definedName>
    <definedName name="_xlnm.Print_Area" localSheetId="15">'IO-08 - Rozvody NN (řešen...'!$C$4:$J$76,'IO-08 - Rozvody NN (řešen...'!$C$82:$J$101,'IO-08 - Rozvody NN (řešen...'!$C$107:$K$128</definedName>
    <definedName name="_xlnm.Print_Area" localSheetId="16">'IO-09 - Přeložka sloupu V...'!$C$4:$J$76,'IO-09 - Přeložka sloupu V...'!$C$82:$J$101,'IO-09 - Přeložka sloupu V...'!$C$107:$K$128</definedName>
    <definedName name="_xlnm.Print_Area" localSheetId="0">'Rekapitulace stavby'!$D$4:$AO$76,'Rekapitulace stavby'!$C$82:$AQ$121</definedName>
    <definedName name="_xlnm.Print_Area" localSheetId="1">'VRN - Vedlejší a ostatní ...'!$C$4:$J$76,'VRN - Vedlejší a ostatní ...'!$C$82:$J$101,'VRN - Vedlejší a ostatní ...'!$C$107:$K$150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7" l="1"/>
  <c r="J38" i="17"/>
  <c r="AY120" i="1"/>
  <c r="J37" i="17"/>
  <c r="AX120" i="1"/>
  <c r="BI127" i="17"/>
  <c r="BH127" i="17"/>
  <c r="BG127" i="17"/>
  <c r="BF127" i="17"/>
  <c r="T127" i="17"/>
  <c r="T124" i="17" s="1"/>
  <c r="T123" i="17" s="1"/>
  <c r="T122" i="17" s="1"/>
  <c r="R127" i="17"/>
  <c r="P127" i="17"/>
  <c r="BI125" i="17"/>
  <c r="BH125" i="17"/>
  <c r="BG125" i="17"/>
  <c r="BF125" i="17"/>
  <c r="T125" i="17"/>
  <c r="R125" i="17"/>
  <c r="P125" i="17"/>
  <c r="J118" i="17"/>
  <c r="F118" i="17"/>
  <c r="F116" i="17"/>
  <c r="E114" i="17"/>
  <c r="J93" i="17"/>
  <c r="F93" i="17"/>
  <c r="F91" i="17"/>
  <c r="E89" i="17"/>
  <c r="J26" i="17"/>
  <c r="E26" i="17"/>
  <c r="J119" i="17"/>
  <c r="J25" i="17"/>
  <c r="J20" i="17"/>
  <c r="E20" i="17"/>
  <c r="F94" i="17"/>
  <c r="J19" i="17"/>
  <c r="J14" i="17"/>
  <c r="J91" i="17" s="1"/>
  <c r="E7" i="17"/>
  <c r="E110" i="17"/>
  <c r="J39" i="16"/>
  <c r="J38" i="16"/>
  <c r="AY118" i="1" s="1"/>
  <c r="J37" i="16"/>
  <c r="AX118" i="1"/>
  <c r="BI127" i="16"/>
  <c r="BH127" i="16"/>
  <c r="BG127" i="16"/>
  <c r="BF127" i="16"/>
  <c r="T127" i="16"/>
  <c r="R127" i="16"/>
  <c r="P127" i="16"/>
  <c r="BI125" i="16"/>
  <c r="BH125" i="16"/>
  <c r="BG125" i="16"/>
  <c r="BF125" i="16"/>
  <c r="T125" i="16"/>
  <c r="T124" i="16" s="1"/>
  <c r="T123" i="16" s="1"/>
  <c r="T122" i="16" s="1"/>
  <c r="R125" i="16"/>
  <c r="P125" i="16"/>
  <c r="J118" i="16"/>
  <c r="F118" i="16"/>
  <c r="F116" i="16"/>
  <c r="E114" i="16"/>
  <c r="J93" i="16"/>
  <c r="F93" i="16"/>
  <c r="F91" i="16"/>
  <c r="E89" i="16"/>
  <c r="J26" i="16"/>
  <c r="E26" i="16"/>
  <c r="J94" i="16" s="1"/>
  <c r="J25" i="16"/>
  <c r="J20" i="16"/>
  <c r="E20" i="16"/>
  <c r="F94" i="16" s="1"/>
  <c r="J19" i="16"/>
  <c r="J14" i="16"/>
  <c r="J116" i="16" s="1"/>
  <c r="E7" i="16"/>
  <c r="E110" i="16" s="1"/>
  <c r="J39" i="15"/>
  <c r="J38" i="15"/>
  <c r="AY116" i="1" s="1"/>
  <c r="J37" i="15"/>
  <c r="AX116" i="1" s="1"/>
  <c r="BI298" i="15"/>
  <c r="BH298" i="15"/>
  <c r="BG298" i="15"/>
  <c r="BF298" i="15"/>
  <c r="T298" i="15"/>
  <c r="R298" i="15"/>
  <c r="P298" i="15"/>
  <c r="BI294" i="15"/>
  <c r="BH294" i="15"/>
  <c r="BG294" i="15"/>
  <c r="BF294" i="15"/>
  <c r="T294" i="15"/>
  <c r="R294" i="15"/>
  <c r="P294" i="15"/>
  <c r="BI290" i="15"/>
  <c r="BH290" i="15"/>
  <c r="BG290" i="15"/>
  <c r="BF290" i="15"/>
  <c r="T290" i="15"/>
  <c r="R290" i="15"/>
  <c r="P290" i="15"/>
  <c r="BI286" i="15"/>
  <c r="BH286" i="15"/>
  <c r="BG286" i="15"/>
  <c r="BF286" i="15"/>
  <c r="T286" i="15"/>
  <c r="R286" i="15"/>
  <c r="P286" i="15"/>
  <c r="BI283" i="15"/>
  <c r="BH283" i="15"/>
  <c r="BG283" i="15"/>
  <c r="BF283" i="15"/>
  <c r="T283" i="15"/>
  <c r="R283" i="15"/>
  <c r="P283" i="15"/>
  <c r="BI279" i="15"/>
  <c r="BH279" i="15"/>
  <c r="BG279" i="15"/>
  <c r="BF279" i="15"/>
  <c r="T279" i="15"/>
  <c r="R279" i="15"/>
  <c r="P279" i="15"/>
  <c r="BI276" i="15"/>
  <c r="BH276" i="15"/>
  <c r="BG276" i="15"/>
  <c r="BF276" i="15"/>
  <c r="T276" i="15"/>
  <c r="R276" i="15"/>
  <c r="P276" i="15"/>
  <c r="BI272" i="15"/>
  <c r="BH272" i="15"/>
  <c r="BG272" i="15"/>
  <c r="BF272" i="15"/>
  <c r="T272" i="15"/>
  <c r="R272" i="15"/>
  <c r="P272" i="15"/>
  <c r="BI268" i="15"/>
  <c r="BH268" i="15"/>
  <c r="BG268" i="15"/>
  <c r="BF268" i="15"/>
  <c r="T268" i="15"/>
  <c r="R268" i="15"/>
  <c r="P268" i="15"/>
  <c r="BI261" i="15"/>
  <c r="BH261" i="15"/>
  <c r="BG261" i="15"/>
  <c r="BF261" i="15"/>
  <c r="T261" i="15"/>
  <c r="R261" i="15"/>
  <c r="P261" i="15"/>
  <c r="BI257" i="15"/>
  <c r="BH257" i="15"/>
  <c r="BG257" i="15"/>
  <c r="BF257" i="15"/>
  <c r="T257" i="15"/>
  <c r="R257" i="15"/>
  <c r="P257" i="15"/>
  <c r="BI249" i="15"/>
  <c r="BH249" i="15"/>
  <c r="BG249" i="15"/>
  <c r="BF249" i="15"/>
  <c r="T249" i="15"/>
  <c r="R249" i="15"/>
  <c r="P249" i="15"/>
  <c r="BI244" i="15"/>
  <c r="BH244" i="15"/>
  <c r="BG244" i="15"/>
  <c r="BF244" i="15"/>
  <c r="T244" i="15"/>
  <c r="R244" i="15"/>
  <c r="P244" i="15"/>
  <c r="BI240" i="15"/>
  <c r="BH240" i="15"/>
  <c r="BG240" i="15"/>
  <c r="BF240" i="15"/>
  <c r="T240" i="15"/>
  <c r="R240" i="15"/>
  <c r="P240" i="15"/>
  <c r="BI237" i="15"/>
  <c r="BH237" i="15"/>
  <c r="BG237" i="15"/>
  <c r="BF237" i="15"/>
  <c r="T237" i="15"/>
  <c r="R237" i="15"/>
  <c r="P237" i="15"/>
  <c r="BI234" i="15"/>
  <c r="BH234" i="15"/>
  <c r="BG234" i="15"/>
  <c r="BF234" i="15"/>
  <c r="T234" i="15"/>
  <c r="R234" i="15"/>
  <c r="P234" i="15"/>
  <c r="BI232" i="15"/>
  <c r="BH232" i="15"/>
  <c r="BG232" i="15"/>
  <c r="BF232" i="15"/>
  <c r="T232" i="15"/>
  <c r="R232" i="15"/>
  <c r="P232" i="15"/>
  <c r="BI229" i="15"/>
  <c r="BH229" i="15"/>
  <c r="BG229" i="15"/>
  <c r="BF229" i="15"/>
  <c r="T229" i="15"/>
  <c r="R229" i="15"/>
  <c r="P229" i="15"/>
  <c r="BI227" i="15"/>
  <c r="BH227" i="15"/>
  <c r="BG227" i="15"/>
  <c r="BF227" i="15"/>
  <c r="T227" i="15"/>
  <c r="R227" i="15"/>
  <c r="P227" i="15"/>
  <c r="BI224" i="15"/>
  <c r="BH224" i="15"/>
  <c r="BG224" i="15"/>
  <c r="BF224" i="15"/>
  <c r="T224" i="15"/>
  <c r="R224" i="15"/>
  <c r="P224" i="15"/>
  <c r="BI222" i="15"/>
  <c r="BH222" i="15"/>
  <c r="BG222" i="15"/>
  <c r="BF222" i="15"/>
  <c r="T222" i="15"/>
  <c r="R222" i="15"/>
  <c r="P222" i="15"/>
  <c r="BI219" i="15"/>
  <c r="BH219" i="15"/>
  <c r="BG219" i="15"/>
  <c r="BF219" i="15"/>
  <c r="T219" i="15"/>
  <c r="R219" i="15"/>
  <c r="P219" i="15"/>
  <c r="BI217" i="15"/>
  <c r="BH217" i="15"/>
  <c r="BG217" i="15"/>
  <c r="BF217" i="15"/>
  <c r="T217" i="15"/>
  <c r="R217" i="15"/>
  <c r="P217" i="15"/>
  <c r="BI214" i="15"/>
  <c r="BH214" i="15"/>
  <c r="BG214" i="15"/>
  <c r="BF214" i="15"/>
  <c r="T214" i="15"/>
  <c r="R214" i="15"/>
  <c r="P214" i="15"/>
  <c r="BI212" i="15"/>
  <c r="BH212" i="15"/>
  <c r="BG212" i="15"/>
  <c r="BF212" i="15"/>
  <c r="T212" i="15"/>
  <c r="R212" i="15"/>
  <c r="P212" i="15"/>
  <c r="BI207" i="15"/>
  <c r="BH207" i="15"/>
  <c r="BG207" i="15"/>
  <c r="BF207" i="15"/>
  <c r="T207" i="15"/>
  <c r="R207" i="15"/>
  <c r="P207" i="15"/>
  <c r="BI205" i="15"/>
  <c r="BH205" i="15"/>
  <c r="BG205" i="15"/>
  <c r="BF205" i="15"/>
  <c r="T205" i="15"/>
  <c r="R205" i="15"/>
  <c r="P205" i="15"/>
  <c r="BI202" i="15"/>
  <c r="BH202" i="15"/>
  <c r="BG202" i="15"/>
  <c r="BF202" i="15"/>
  <c r="T202" i="15"/>
  <c r="R202" i="15"/>
  <c r="P202" i="15"/>
  <c r="BI200" i="15"/>
  <c r="BH200" i="15"/>
  <c r="BG200" i="15"/>
  <c r="BF200" i="15"/>
  <c r="T200" i="15"/>
  <c r="R200" i="15"/>
  <c r="P200" i="15"/>
  <c r="BI198" i="15"/>
  <c r="BH198" i="15"/>
  <c r="BG198" i="15"/>
  <c r="BF198" i="15"/>
  <c r="T198" i="15"/>
  <c r="R198" i="15"/>
  <c r="P198" i="15"/>
  <c r="BI195" i="15"/>
  <c r="BH195" i="15"/>
  <c r="BG195" i="15"/>
  <c r="BF195" i="15"/>
  <c r="T195" i="15"/>
  <c r="R195" i="15"/>
  <c r="P195" i="15"/>
  <c r="BI192" i="15"/>
  <c r="BH192" i="15"/>
  <c r="BG192" i="15"/>
  <c r="BF192" i="15"/>
  <c r="T192" i="15"/>
  <c r="R192" i="15"/>
  <c r="P192" i="15"/>
  <c r="BI188" i="15"/>
  <c r="BH188" i="15"/>
  <c r="BG188" i="15"/>
  <c r="BF188" i="15"/>
  <c r="T188" i="15"/>
  <c r="R188" i="15"/>
  <c r="P188" i="15"/>
  <c r="BI185" i="15"/>
  <c r="BH185" i="15"/>
  <c r="BG185" i="15"/>
  <c r="BF185" i="15"/>
  <c r="T185" i="15"/>
  <c r="R185" i="15"/>
  <c r="P185" i="15"/>
  <c r="BI178" i="15"/>
  <c r="BH178" i="15"/>
  <c r="BG178" i="15"/>
  <c r="BF178" i="15"/>
  <c r="T178" i="15"/>
  <c r="R178" i="15"/>
  <c r="P178" i="15"/>
  <c r="BI176" i="15"/>
  <c r="BH176" i="15"/>
  <c r="BG176" i="15"/>
  <c r="BF176" i="15"/>
  <c r="T176" i="15"/>
  <c r="R176" i="15"/>
  <c r="P176" i="15"/>
  <c r="BI173" i="15"/>
  <c r="BH173" i="15"/>
  <c r="BG173" i="15"/>
  <c r="BF173" i="15"/>
  <c r="T173" i="15"/>
  <c r="R173" i="15"/>
  <c r="P173" i="15"/>
  <c r="BI172" i="15"/>
  <c r="BH172" i="15"/>
  <c r="BG172" i="15"/>
  <c r="BF172" i="15"/>
  <c r="T172" i="15"/>
  <c r="R172" i="15"/>
  <c r="P172" i="15"/>
  <c r="BI169" i="15"/>
  <c r="BH169" i="15"/>
  <c r="BG169" i="15"/>
  <c r="BF169" i="15"/>
  <c r="T169" i="15"/>
  <c r="R169" i="15"/>
  <c r="P169" i="15"/>
  <c r="BI165" i="15"/>
  <c r="BH165" i="15"/>
  <c r="BG165" i="15"/>
  <c r="BF165" i="15"/>
  <c r="T165" i="15"/>
  <c r="R165" i="15"/>
  <c r="P165" i="15"/>
  <c r="BI161" i="15"/>
  <c r="BH161" i="15"/>
  <c r="BG161" i="15"/>
  <c r="BF161" i="15"/>
  <c r="T161" i="15"/>
  <c r="R161" i="15"/>
  <c r="P161" i="15"/>
  <c r="BI158" i="15"/>
  <c r="BH158" i="15"/>
  <c r="BG158" i="15"/>
  <c r="BF158" i="15"/>
  <c r="T158" i="15"/>
  <c r="R158" i="15"/>
  <c r="P158" i="15"/>
  <c r="BI155" i="15"/>
  <c r="BH155" i="15"/>
  <c r="BG155" i="15"/>
  <c r="BF155" i="15"/>
  <c r="T155" i="15"/>
  <c r="R155" i="15"/>
  <c r="P155" i="15"/>
  <c r="BI148" i="15"/>
  <c r="BH148" i="15"/>
  <c r="BG148" i="15"/>
  <c r="BF148" i="15"/>
  <c r="T148" i="15"/>
  <c r="R148" i="15"/>
  <c r="P148" i="15"/>
  <c r="BI145" i="15"/>
  <c r="BH145" i="15"/>
  <c r="BG145" i="15"/>
  <c r="BF145" i="15"/>
  <c r="T145" i="15"/>
  <c r="R145" i="15"/>
  <c r="P145" i="15"/>
  <c r="BI142" i="15"/>
  <c r="BH142" i="15"/>
  <c r="BG142" i="15"/>
  <c r="BF142" i="15"/>
  <c r="T142" i="15"/>
  <c r="R142" i="15"/>
  <c r="P142" i="15"/>
  <c r="BI139" i="15"/>
  <c r="BH139" i="15"/>
  <c r="BG139" i="15"/>
  <c r="BF139" i="15"/>
  <c r="T139" i="15"/>
  <c r="R139" i="15"/>
  <c r="P139" i="15"/>
  <c r="BI135" i="15"/>
  <c r="BH135" i="15"/>
  <c r="BG135" i="15"/>
  <c r="BF135" i="15"/>
  <c r="T135" i="15"/>
  <c r="R135" i="15"/>
  <c r="P135" i="15"/>
  <c r="BI131" i="15"/>
  <c r="BH131" i="15"/>
  <c r="BG131" i="15"/>
  <c r="BF131" i="15"/>
  <c r="T131" i="15"/>
  <c r="R131" i="15"/>
  <c r="P131" i="15"/>
  <c r="BI128" i="15"/>
  <c r="BH128" i="15"/>
  <c r="BG128" i="15"/>
  <c r="BF128" i="15"/>
  <c r="T128" i="15"/>
  <c r="R128" i="15"/>
  <c r="P128" i="15"/>
  <c r="J121" i="15"/>
  <c r="F121" i="15"/>
  <c r="F119" i="15"/>
  <c r="E117" i="15"/>
  <c r="J93" i="15"/>
  <c r="F93" i="15"/>
  <c r="F91" i="15"/>
  <c r="E89" i="15"/>
  <c r="J26" i="15"/>
  <c r="E26" i="15"/>
  <c r="J122" i="15"/>
  <c r="J25" i="15"/>
  <c r="J20" i="15"/>
  <c r="E20" i="15"/>
  <c r="F94" i="15" s="1"/>
  <c r="J19" i="15"/>
  <c r="J14" i="15"/>
  <c r="J91" i="15"/>
  <c r="E7" i="15"/>
  <c r="E85" i="15" s="1"/>
  <c r="J39" i="14"/>
  <c r="J38" i="14"/>
  <c r="AY114" i="1"/>
  <c r="J37" i="14"/>
  <c r="AX114" i="1" s="1"/>
  <c r="BI270" i="14"/>
  <c r="BH270" i="14"/>
  <c r="BG270" i="14"/>
  <c r="BF270" i="14"/>
  <c r="T270" i="14"/>
  <c r="T269" i="14"/>
  <c r="R270" i="14"/>
  <c r="R269" i="14" s="1"/>
  <c r="P270" i="14"/>
  <c r="P269" i="14"/>
  <c r="BI267" i="14"/>
  <c r="BH267" i="14"/>
  <c r="BG267" i="14"/>
  <c r="BF267" i="14"/>
  <c r="T267" i="14"/>
  <c r="R267" i="14"/>
  <c r="P267" i="14"/>
  <c r="BI265" i="14"/>
  <c r="BH265" i="14"/>
  <c r="BG265" i="14"/>
  <c r="BF265" i="14"/>
  <c r="T265" i="14"/>
  <c r="R265" i="14"/>
  <c r="P265" i="14"/>
  <c r="BI262" i="14"/>
  <c r="BH262" i="14"/>
  <c r="BG262" i="14"/>
  <c r="BF262" i="14"/>
  <c r="T262" i="14"/>
  <c r="R262" i="14"/>
  <c r="P262" i="14"/>
  <c r="BI260" i="14"/>
  <c r="BH260" i="14"/>
  <c r="BG260" i="14"/>
  <c r="BF260" i="14"/>
  <c r="T260" i="14"/>
  <c r="R260" i="14"/>
  <c r="P260" i="14"/>
  <c r="BI257" i="14"/>
  <c r="BH257" i="14"/>
  <c r="BG257" i="14"/>
  <c r="BF257" i="14"/>
  <c r="T257" i="14"/>
  <c r="R257" i="14"/>
  <c r="P257" i="14"/>
  <c r="BI255" i="14"/>
  <c r="BH255" i="14"/>
  <c r="BG255" i="14"/>
  <c r="BF255" i="14"/>
  <c r="T255" i="14"/>
  <c r="R255" i="14"/>
  <c r="P255" i="14"/>
  <c r="BI252" i="14"/>
  <c r="BH252" i="14"/>
  <c r="BG252" i="14"/>
  <c r="BF252" i="14"/>
  <c r="T252" i="14"/>
  <c r="R252" i="14"/>
  <c r="P252" i="14"/>
  <c r="BI250" i="14"/>
  <c r="BH250" i="14"/>
  <c r="BG250" i="14"/>
  <c r="BF250" i="14"/>
  <c r="T250" i="14"/>
  <c r="R250" i="14"/>
  <c r="P250" i="14"/>
  <c r="BI247" i="14"/>
  <c r="BH247" i="14"/>
  <c r="BG247" i="14"/>
  <c r="BF247" i="14"/>
  <c r="T247" i="14"/>
  <c r="R247" i="14"/>
  <c r="P247" i="14"/>
  <c r="BI241" i="14"/>
  <c r="BH241" i="14"/>
  <c r="BG241" i="14"/>
  <c r="BF241" i="14"/>
  <c r="T241" i="14"/>
  <c r="R241" i="14"/>
  <c r="P241" i="14"/>
  <c r="BI238" i="14"/>
  <c r="BH238" i="14"/>
  <c r="BG238" i="14"/>
  <c r="BF238" i="14"/>
  <c r="T238" i="14"/>
  <c r="R238" i="14"/>
  <c r="P238" i="14"/>
  <c r="BI233" i="14"/>
  <c r="BH233" i="14"/>
  <c r="BG233" i="14"/>
  <c r="BF233" i="14"/>
  <c r="T233" i="14"/>
  <c r="R233" i="14"/>
  <c r="P233" i="14"/>
  <c r="BI232" i="14"/>
  <c r="BH232" i="14"/>
  <c r="BG232" i="14"/>
  <c r="BF232" i="14"/>
  <c r="T232" i="14"/>
  <c r="R232" i="14"/>
  <c r="P232" i="14"/>
  <c r="BI229" i="14"/>
  <c r="BH229" i="14"/>
  <c r="BG229" i="14"/>
  <c r="BF229" i="14"/>
  <c r="T229" i="14"/>
  <c r="R229" i="14"/>
  <c r="P229" i="14"/>
  <c r="BI224" i="14"/>
  <c r="BH224" i="14"/>
  <c r="BG224" i="14"/>
  <c r="BF224" i="14"/>
  <c r="T224" i="14"/>
  <c r="T223" i="14"/>
  <c r="R224" i="14"/>
  <c r="R223" i="14" s="1"/>
  <c r="P224" i="14"/>
  <c r="P223" i="14"/>
  <c r="BI219" i="14"/>
  <c r="BH219" i="14"/>
  <c r="BG219" i="14"/>
  <c r="BF219" i="14"/>
  <c r="T219" i="14"/>
  <c r="R219" i="14"/>
  <c r="P219" i="14"/>
  <c r="BI216" i="14"/>
  <c r="BH216" i="14"/>
  <c r="BG216" i="14"/>
  <c r="BF216" i="14"/>
  <c r="T216" i="14"/>
  <c r="R216" i="14"/>
  <c r="P216" i="14"/>
  <c r="BI212" i="14"/>
  <c r="BH212" i="14"/>
  <c r="BG212" i="14"/>
  <c r="BF212" i="14"/>
  <c r="T212" i="14"/>
  <c r="R212" i="14"/>
  <c r="P212" i="14"/>
  <c r="BI210" i="14"/>
  <c r="BH210" i="14"/>
  <c r="BG210" i="14"/>
  <c r="BF210" i="14"/>
  <c r="T210" i="14"/>
  <c r="R210" i="14"/>
  <c r="P210" i="14"/>
  <c r="BI208" i="14"/>
  <c r="BH208" i="14"/>
  <c r="BG208" i="14"/>
  <c r="BF208" i="14"/>
  <c r="T208" i="14"/>
  <c r="R208" i="14"/>
  <c r="P208" i="14"/>
  <c r="BI204" i="14"/>
  <c r="BH204" i="14"/>
  <c r="BG204" i="14"/>
  <c r="BF204" i="14"/>
  <c r="T204" i="14"/>
  <c r="R204" i="14"/>
  <c r="P204" i="14"/>
  <c r="BI200" i="14"/>
  <c r="BH200" i="14"/>
  <c r="BG200" i="14"/>
  <c r="BF200" i="14"/>
  <c r="T200" i="14"/>
  <c r="R200" i="14"/>
  <c r="P200" i="14"/>
  <c r="BI196" i="14"/>
  <c r="BH196" i="14"/>
  <c r="BG196" i="14"/>
  <c r="BF196" i="14"/>
  <c r="T196" i="14"/>
  <c r="R196" i="14"/>
  <c r="P196" i="14"/>
  <c r="BI192" i="14"/>
  <c r="BH192" i="14"/>
  <c r="BG192" i="14"/>
  <c r="BF192" i="14"/>
  <c r="T192" i="14"/>
  <c r="R192" i="14"/>
  <c r="P192" i="14"/>
  <c r="BI188" i="14"/>
  <c r="BH188" i="14"/>
  <c r="BG188" i="14"/>
  <c r="BF188" i="14"/>
  <c r="T188" i="14"/>
  <c r="R188" i="14"/>
  <c r="P188" i="14"/>
  <c r="BI183" i="14"/>
  <c r="BH183" i="14"/>
  <c r="BG183" i="14"/>
  <c r="BF183" i="14"/>
  <c r="T183" i="14"/>
  <c r="R183" i="14"/>
  <c r="P183" i="14"/>
  <c r="BI179" i="14"/>
  <c r="BH179" i="14"/>
  <c r="BG179" i="14"/>
  <c r="BF179" i="14"/>
  <c r="T179" i="14"/>
  <c r="R179" i="14"/>
  <c r="P179" i="14"/>
  <c r="BI175" i="14"/>
  <c r="BH175" i="14"/>
  <c r="BG175" i="14"/>
  <c r="BF175" i="14"/>
  <c r="T175" i="14"/>
  <c r="R175" i="14"/>
  <c r="P175" i="14"/>
  <c r="BI172" i="14"/>
  <c r="BH172" i="14"/>
  <c r="BG172" i="14"/>
  <c r="BF172" i="14"/>
  <c r="T172" i="14"/>
  <c r="R172" i="14"/>
  <c r="P172" i="14"/>
  <c r="BI169" i="14"/>
  <c r="BH169" i="14"/>
  <c r="BG169" i="14"/>
  <c r="BF169" i="14"/>
  <c r="T169" i="14"/>
  <c r="R169" i="14"/>
  <c r="P169" i="14"/>
  <c r="BI165" i="14"/>
  <c r="BH165" i="14"/>
  <c r="BG165" i="14"/>
  <c r="BF165" i="14"/>
  <c r="T165" i="14"/>
  <c r="R165" i="14"/>
  <c r="P165" i="14"/>
  <c r="BI161" i="14"/>
  <c r="BH161" i="14"/>
  <c r="BG161" i="14"/>
  <c r="BF161" i="14"/>
  <c r="T161" i="14"/>
  <c r="R161" i="14"/>
  <c r="P161" i="14"/>
  <c r="BI157" i="14"/>
  <c r="BH157" i="14"/>
  <c r="BG157" i="14"/>
  <c r="BF157" i="14"/>
  <c r="T157" i="14"/>
  <c r="R157" i="14"/>
  <c r="P157" i="14"/>
  <c r="BI152" i="14"/>
  <c r="BH152" i="14"/>
  <c r="BG152" i="14"/>
  <c r="BF152" i="14"/>
  <c r="T152" i="14"/>
  <c r="R152" i="14"/>
  <c r="P152" i="14"/>
  <c r="BI148" i="14"/>
  <c r="BH148" i="14"/>
  <c r="BG148" i="14"/>
  <c r="BF148" i="14"/>
  <c r="T148" i="14"/>
  <c r="R148" i="14"/>
  <c r="P148" i="14"/>
  <c r="BI144" i="14"/>
  <c r="BH144" i="14"/>
  <c r="BG144" i="14"/>
  <c r="BF144" i="14"/>
  <c r="T144" i="14"/>
  <c r="R144" i="14"/>
  <c r="P144" i="14"/>
  <c r="BI140" i="14"/>
  <c r="BH140" i="14"/>
  <c r="BG140" i="14"/>
  <c r="BF140" i="14"/>
  <c r="T140" i="14"/>
  <c r="R140" i="14"/>
  <c r="P140" i="14"/>
  <c r="BI133" i="14"/>
  <c r="BH133" i="14"/>
  <c r="BG133" i="14"/>
  <c r="BF133" i="14"/>
  <c r="T133" i="14"/>
  <c r="R133" i="14"/>
  <c r="P133" i="14"/>
  <c r="J126" i="14"/>
  <c r="F126" i="14"/>
  <c r="F124" i="14"/>
  <c r="E122" i="14"/>
  <c r="J93" i="14"/>
  <c r="F93" i="14"/>
  <c r="F91" i="14"/>
  <c r="E89" i="14"/>
  <c r="J26" i="14"/>
  <c r="E26" i="14"/>
  <c r="J127" i="14" s="1"/>
  <c r="J25" i="14"/>
  <c r="J20" i="14"/>
  <c r="E20" i="14"/>
  <c r="F94" i="14"/>
  <c r="J19" i="14"/>
  <c r="J14" i="14"/>
  <c r="J124" i="14" s="1"/>
  <c r="E7" i="14"/>
  <c r="E118" i="14" s="1"/>
  <c r="J39" i="13"/>
  <c r="J38" i="13"/>
  <c r="AY113" i="1" s="1"/>
  <c r="J37" i="13"/>
  <c r="AX113" i="1" s="1"/>
  <c r="BI290" i="13"/>
  <c r="BH290" i="13"/>
  <c r="BG290" i="13"/>
  <c r="BF290" i="13"/>
  <c r="T290" i="13"/>
  <c r="R290" i="13"/>
  <c r="P290" i="13"/>
  <c r="BI287" i="13"/>
  <c r="BH287" i="13"/>
  <c r="BG287" i="13"/>
  <c r="BF287" i="13"/>
  <c r="T287" i="13"/>
  <c r="R287" i="13"/>
  <c r="P287" i="13"/>
  <c r="BI284" i="13"/>
  <c r="BH284" i="13"/>
  <c r="BG284" i="13"/>
  <c r="BF284" i="13"/>
  <c r="T284" i="13"/>
  <c r="R284" i="13"/>
  <c r="P284" i="13"/>
  <c r="BI281" i="13"/>
  <c r="BH281" i="13"/>
  <c r="BG281" i="13"/>
  <c r="BF281" i="13"/>
  <c r="T281" i="13"/>
  <c r="R281" i="13"/>
  <c r="P281" i="13"/>
  <c r="BI277" i="13"/>
  <c r="BH277" i="13"/>
  <c r="BG277" i="13"/>
  <c r="BF277" i="13"/>
  <c r="T277" i="13"/>
  <c r="R277" i="13"/>
  <c r="P277" i="13"/>
  <c r="BI274" i="13"/>
  <c r="BH274" i="13"/>
  <c r="BG274" i="13"/>
  <c r="BF274" i="13"/>
  <c r="T274" i="13"/>
  <c r="R274" i="13"/>
  <c r="P274" i="13"/>
  <c r="BI272" i="13"/>
  <c r="BH272" i="13"/>
  <c r="BG272" i="13"/>
  <c r="BF272" i="13"/>
  <c r="T272" i="13"/>
  <c r="R272" i="13"/>
  <c r="P272" i="13"/>
  <c r="BI270" i="13"/>
  <c r="BH270" i="13"/>
  <c r="BG270" i="13"/>
  <c r="BF270" i="13"/>
  <c r="T270" i="13"/>
  <c r="R270" i="13"/>
  <c r="P270" i="13"/>
  <c r="BI267" i="13"/>
  <c r="BH267" i="13"/>
  <c r="BG267" i="13"/>
  <c r="BF267" i="13"/>
  <c r="T267" i="13"/>
  <c r="R267" i="13"/>
  <c r="P267" i="13"/>
  <c r="BI265" i="13"/>
  <c r="BH265" i="13"/>
  <c r="BG265" i="13"/>
  <c r="BF265" i="13"/>
  <c r="T265" i="13"/>
  <c r="R265" i="13"/>
  <c r="P265" i="13"/>
  <c r="BI262" i="13"/>
  <c r="BH262" i="13"/>
  <c r="BG262" i="13"/>
  <c r="BF262" i="13"/>
  <c r="T262" i="13"/>
  <c r="R262" i="13"/>
  <c r="P262" i="13"/>
  <c r="BI260" i="13"/>
  <c r="BH260" i="13"/>
  <c r="BG260" i="13"/>
  <c r="BF260" i="13"/>
  <c r="T260" i="13"/>
  <c r="R260" i="13"/>
  <c r="P260" i="13"/>
  <c r="BI258" i="13"/>
  <c r="BH258" i="13"/>
  <c r="BG258" i="13"/>
  <c r="BF258" i="13"/>
  <c r="T258" i="13"/>
  <c r="R258" i="13"/>
  <c r="P258" i="13"/>
  <c r="BI254" i="13"/>
  <c r="BH254" i="13"/>
  <c r="BG254" i="13"/>
  <c r="BF254" i="13"/>
  <c r="T254" i="13"/>
  <c r="R254" i="13"/>
  <c r="P254" i="13"/>
  <c r="BI252" i="13"/>
  <c r="BH252" i="13"/>
  <c r="BG252" i="13"/>
  <c r="BF252" i="13"/>
  <c r="T252" i="13"/>
  <c r="R252" i="13"/>
  <c r="P252" i="13"/>
  <c r="BI249" i="13"/>
  <c r="BH249" i="13"/>
  <c r="BG249" i="13"/>
  <c r="BF249" i="13"/>
  <c r="T249" i="13"/>
  <c r="R249" i="13"/>
  <c r="P249" i="13"/>
  <c r="BI247" i="13"/>
  <c r="BH247" i="13"/>
  <c r="BG247" i="13"/>
  <c r="BF247" i="13"/>
  <c r="T247" i="13"/>
  <c r="R247" i="13"/>
  <c r="P247" i="13"/>
  <c r="BI244" i="13"/>
  <c r="BH244" i="13"/>
  <c r="BG244" i="13"/>
  <c r="BF244" i="13"/>
  <c r="T244" i="13"/>
  <c r="R244" i="13"/>
  <c r="P244" i="13"/>
  <c r="BI241" i="13"/>
  <c r="BH241" i="13"/>
  <c r="BG241" i="13"/>
  <c r="BF241" i="13"/>
  <c r="T241" i="13"/>
  <c r="R241" i="13"/>
  <c r="P241" i="13"/>
  <c r="BI238" i="13"/>
  <c r="BH238" i="13"/>
  <c r="BG238" i="13"/>
  <c r="BF238" i="13"/>
  <c r="T238" i="13"/>
  <c r="R238" i="13"/>
  <c r="P238" i="13"/>
  <c r="BI235" i="13"/>
  <c r="BH235" i="13"/>
  <c r="BG235" i="13"/>
  <c r="BF235" i="13"/>
  <c r="T235" i="13"/>
  <c r="R235" i="13"/>
  <c r="P235" i="13"/>
  <c r="BI232" i="13"/>
  <c r="BH232" i="13"/>
  <c r="BG232" i="13"/>
  <c r="BF232" i="13"/>
  <c r="T232" i="13"/>
  <c r="R232" i="13"/>
  <c r="P232" i="13"/>
  <c r="BI230" i="13"/>
  <c r="BH230" i="13"/>
  <c r="BG230" i="13"/>
  <c r="BF230" i="13"/>
  <c r="T230" i="13"/>
  <c r="R230" i="13"/>
  <c r="P230" i="13"/>
  <c r="BI226" i="13"/>
  <c r="BH226" i="13"/>
  <c r="BG226" i="13"/>
  <c r="BF226" i="13"/>
  <c r="T226" i="13"/>
  <c r="R226" i="13"/>
  <c r="P226" i="13"/>
  <c r="BI221" i="13"/>
  <c r="BH221" i="13"/>
  <c r="BG221" i="13"/>
  <c r="BF221" i="13"/>
  <c r="T221" i="13"/>
  <c r="T220" i="13"/>
  <c r="R221" i="13"/>
  <c r="R220" i="13" s="1"/>
  <c r="P221" i="13"/>
  <c r="P220" i="13" s="1"/>
  <c r="BI216" i="13"/>
  <c r="BH216" i="13"/>
  <c r="BG216" i="13"/>
  <c r="BF216" i="13"/>
  <c r="T216" i="13"/>
  <c r="R216" i="13"/>
  <c r="P216" i="13"/>
  <c r="BI212" i="13"/>
  <c r="BH212" i="13"/>
  <c r="BG212" i="13"/>
  <c r="BF212" i="13"/>
  <c r="T212" i="13"/>
  <c r="R212" i="13"/>
  <c r="P212" i="13"/>
  <c r="BI209" i="13"/>
  <c r="BH209" i="13"/>
  <c r="BG209" i="13"/>
  <c r="BF209" i="13"/>
  <c r="T209" i="13"/>
  <c r="R209" i="13"/>
  <c r="P209" i="13"/>
  <c r="BI204" i="13"/>
  <c r="BH204" i="13"/>
  <c r="BG204" i="13"/>
  <c r="BF204" i="13"/>
  <c r="T204" i="13"/>
  <c r="R204" i="13"/>
  <c r="P204" i="13"/>
  <c r="BI202" i="13"/>
  <c r="BH202" i="13"/>
  <c r="BG202" i="13"/>
  <c r="BF202" i="13"/>
  <c r="T202" i="13"/>
  <c r="R202" i="13"/>
  <c r="P202" i="13"/>
  <c r="BI200" i="13"/>
  <c r="BH200" i="13"/>
  <c r="BG200" i="13"/>
  <c r="BF200" i="13"/>
  <c r="T200" i="13"/>
  <c r="R200" i="13"/>
  <c r="P200" i="13"/>
  <c r="BI196" i="13"/>
  <c r="BH196" i="13"/>
  <c r="BG196" i="13"/>
  <c r="BF196" i="13"/>
  <c r="T196" i="13"/>
  <c r="R196" i="13"/>
  <c r="P196" i="13"/>
  <c r="BI192" i="13"/>
  <c r="BH192" i="13"/>
  <c r="BG192" i="13"/>
  <c r="BF192" i="13"/>
  <c r="T192" i="13"/>
  <c r="R192" i="13"/>
  <c r="P192" i="13"/>
  <c r="BI188" i="13"/>
  <c r="BH188" i="13"/>
  <c r="BG188" i="13"/>
  <c r="BF188" i="13"/>
  <c r="T188" i="13"/>
  <c r="R188" i="13"/>
  <c r="P188" i="13"/>
  <c r="BI184" i="13"/>
  <c r="BH184" i="13"/>
  <c r="BG184" i="13"/>
  <c r="BF184" i="13"/>
  <c r="T184" i="13"/>
  <c r="R184" i="13"/>
  <c r="P184" i="13"/>
  <c r="BI180" i="13"/>
  <c r="BH180" i="13"/>
  <c r="BG180" i="13"/>
  <c r="BF180" i="13"/>
  <c r="T180" i="13"/>
  <c r="R180" i="13"/>
  <c r="P180" i="13"/>
  <c r="BI175" i="13"/>
  <c r="BH175" i="13"/>
  <c r="BG175" i="13"/>
  <c r="BF175" i="13"/>
  <c r="T175" i="13"/>
  <c r="R175" i="13"/>
  <c r="P175" i="13"/>
  <c r="BI171" i="13"/>
  <c r="BH171" i="13"/>
  <c r="BG171" i="13"/>
  <c r="BF171" i="13"/>
  <c r="T171" i="13"/>
  <c r="R171" i="13"/>
  <c r="P171" i="13"/>
  <c r="BI167" i="13"/>
  <c r="BH167" i="13"/>
  <c r="BG167" i="13"/>
  <c r="BF167" i="13"/>
  <c r="T167" i="13"/>
  <c r="R167" i="13"/>
  <c r="P167" i="13"/>
  <c r="BI164" i="13"/>
  <c r="BH164" i="13"/>
  <c r="BG164" i="13"/>
  <c r="BF164" i="13"/>
  <c r="T164" i="13"/>
  <c r="R164" i="13"/>
  <c r="P164" i="13"/>
  <c r="BI161" i="13"/>
  <c r="BH161" i="13"/>
  <c r="BG161" i="13"/>
  <c r="BF161" i="13"/>
  <c r="T161" i="13"/>
  <c r="R161" i="13"/>
  <c r="P161" i="13"/>
  <c r="BI157" i="13"/>
  <c r="BH157" i="13"/>
  <c r="BG157" i="13"/>
  <c r="BF157" i="13"/>
  <c r="T157" i="13"/>
  <c r="R157" i="13"/>
  <c r="P157" i="13"/>
  <c r="BI153" i="13"/>
  <c r="BH153" i="13"/>
  <c r="BG153" i="13"/>
  <c r="BF153" i="13"/>
  <c r="T153" i="13"/>
  <c r="R153" i="13"/>
  <c r="P153" i="13"/>
  <c r="BI149" i="13"/>
  <c r="BH149" i="13"/>
  <c r="BG149" i="13"/>
  <c r="BF149" i="13"/>
  <c r="T149" i="13"/>
  <c r="R149" i="13"/>
  <c r="P149" i="13"/>
  <c r="BI145" i="13"/>
  <c r="BH145" i="13"/>
  <c r="BG145" i="13"/>
  <c r="BF145" i="13"/>
  <c r="T145" i="13"/>
  <c r="R145" i="13"/>
  <c r="P145" i="13"/>
  <c r="BI131" i="13"/>
  <c r="BH131" i="13"/>
  <c r="BG131" i="13"/>
  <c r="BF131" i="13"/>
  <c r="T131" i="13"/>
  <c r="R131" i="13"/>
  <c r="P131" i="13"/>
  <c r="J124" i="13"/>
  <c r="F124" i="13"/>
  <c r="F122" i="13"/>
  <c r="E120" i="13"/>
  <c r="J93" i="13"/>
  <c r="F93" i="13"/>
  <c r="F91" i="13"/>
  <c r="E89" i="13"/>
  <c r="J26" i="13"/>
  <c r="E26" i="13"/>
  <c r="J94" i="13" s="1"/>
  <c r="J25" i="13"/>
  <c r="J20" i="13"/>
  <c r="E20" i="13"/>
  <c r="F94" i="13"/>
  <c r="J19" i="13"/>
  <c r="J14" i="13"/>
  <c r="J122" i="13" s="1"/>
  <c r="E7" i="13"/>
  <c r="E116" i="13"/>
  <c r="J39" i="12"/>
  <c r="J38" i="12"/>
  <c r="AY111" i="1" s="1"/>
  <c r="J37" i="12"/>
  <c r="AX111" i="1"/>
  <c r="BI228" i="12"/>
  <c r="BH228" i="12"/>
  <c r="BG228" i="12"/>
  <c r="BF228" i="12"/>
  <c r="T228" i="12"/>
  <c r="T227" i="12" s="1"/>
  <c r="R228" i="12"/>
  <c r="R227" i="12" s="1"/>
  <c r="P228" i="12"/>
  <c r="P227" i="12" s="1"/>
  <c r="BI225" i="12"/>
  <c r="BH225" i="12"/>
  <c r="BG225" i="12"/>
  <c r="BF225" i="12"/>
  <c r="T225" i="12"/>
  <c r="R225" i="12"/>
  <c r="P225" i="12"/>
  <c r="BI222" i="12"/>
  <c r="BH222" i="12"/>
  <c r="BG222" i="12"/>
  <c r="BF222" i="12"/>
  <c r="T222" i="12"/>
  <c r="R222" i="12"/>
  <c r="P222" i="12"/>
  <c r="BI219" i="12"/>
  <c r="BH219" i="12"/>
  <c r="BG219" i="12"/>
  <c r="BF219" i="12"/>
  <c r="T219" i="12"/>
  <c r="R219" i="12"/>
  <c r="P219" i="12"/>
  <c r="BI216" i="12"/>
  <c r="BH216" i="12"/>
  <c r="BG216" i="12"/>
  <c r="BF216" i="12"/>
  <c r="T216" i="12"/>
  <c r="R216" i="12"/>
  <c r="P216" i="12"/>
  <c r="BI213" i="12"/>
  <c r="BH213" i="12"/>
  <c r="BG213" i="12"/>
  <c r="BF213" i="12"/>
  <c r="T213" i="12"/>
  <c r="R213" i="12"/>
  <c r="P213" i="12"/>
  <c r="BI210" i="12"/>
  <c r="BH210" i="12"/>
  <c r="BG210" i="12"/>
  <c r="BF210" i="12"/>
  <c r="T210" i="12"/>
  <c r="R210" i="12"/>
  <c r="P210" i="12"/>
  <c r="BI208" i="12"/>
  <c r="BH208" i="12"/>
  <c r="BG208" i="12"/>
  <c r="BF208" i="12"/>
  <c r="T208" i="12"/>
  <c r="R208" i="12"/>
  <c r="P208" i="12"/>
  <c r="BI205" i="12"/>
  <c r="BH205" i="12"/>
  <c r="BG205" i="12"/>
  <c r="BF205" i="12"/>
  <c r="T205" i="12"/>
  <c r="R205" i="12"/>
  <c r="P205" i="12"/>
  <c r="BI202" i="12"/>
  <c r="BH202" i="12"/>
  <c r="BG202" i="12"/>
  <c r="BF202" i="12"/>
  <c r="T202" i="12"/>
  <c r="R202" i="12"/>
  <c r="P202" i="12"/>
  <c r="BI198" i="12"/>
  <c r="BH198" i="12"/>
  <c r="BG198" i="12"/>
  <c r="BF198" i="12"/>
  <c r="T198" i="12"/>
  <c r="R198" i="12"/>
  <c r="P198" i="12"/>
  <c r="BI194" i="12"/>
  <c r="BH194" i="12"/>
  <c r="BG194" i="12"/>
  <c r="BF194" i="12"/>
  <c r="T194" i="12"/>
  <c r="R194" i="12"/>
  <c r="P194" i="12"/>
  <c r="BI190" i="12"/>
  <c r="BH190" i="12"/>
  <c r="BG190" i="12"/>
  <c r="BF190" i="12"/>
  <c r="T190" i="12"/>
  <c r="R190" i="12"/>
  <c r="P190" i="12"/>
  <c r="BI186" i="12"/>
  <c r="BH186" i="12"/>
  <c r="BG186" i="12"/>
  <c r="BF186" i="12"/>
  <c r="T186" i="12"/>
  <c r="R186" i="12"/>
  <c r="P186" i="12"/>
  <c r="BI182" i="12"/>
  <c r="BH182" i="12"/>
  <c r="BG182" i="12"/>
  <c r="BF182" i="12"/>
  <c r="T182" i="12"/>
  <c r="R182" i="12"/>
  <c r="P182" i="12"/>
  <c r="BI178" i="12"/>
  <c r="BH178" i="12"/>
  <c r="BG178" i="12"/>
  <c r="BF178" i="12"/>
  <c r="T178" i="12"/>
  <c r="R178" i="12"/>
  <c r="P178" i="12"/>
  <c r="BI173" i="12"/>
  <c r="BH173" i="12"/>
  <c r="BG173" i="12"/>
  <c r="BF173" i="12"/>
  <c r="T173" i="12"/>
  <c r="R173" i="12"/>
  <c r="P173" i="12"/>
  <c r="BI170" i="12"/>
  <c r="BH170" i="12"/>
  <c r="BG170" i="12"/>
  <c r="BF170" i="12"/>
  <c r="T170" i="12"/>
  <c r="R170" i="12"/>
  <c r="P170" i="12"/>
  <c r="BI167" i="12"/>
  <c r="BH167" i="12"/>
  <c r="BG167" i="12"/>
  <c r="BF167" i="12"/>
  <c r="T167" i="12"/>
  <c r="R167" i="12"/>
  <c r="P167" i="12"/>
  <c r="BI163" i="12"/>
  <c r="BH163" i="12"/>
  <c r="BG163" i="12"/>
  <c r="BF163" i="12"/>
  <c r="T163" i="12"/>
  <c r="R163" i="12"/>
  <c r="P163" i="12"/>
  <c r="BI160" i="12"/>
  <c r="BH160" i="12"/>
  <c r="BG160" i="12"/>
  <c r="BF160" i="12"/>
  <c r="T160" i="12"/>
  <c r="R160" i="12"/>
  <c r="P160" i="12"/>
  <c r="BI157" i="12"/>
  <c r="BH157" i="12"/>
  <c r="BG157" i="12"/>
  <c r="BF157" i="12"/>
  <c r="T157" i="12"/>
  <c r="R157" i="12"/>
  <c r="P157" i="12"/>
  <c r="BI153" i="12"/>
  <c r="BH153" i="12"/>
  <c r="BG153" i="12"/>
  <c r="BF153" i="12"/>
  <c r="T153" i="12"/>
  <c r="R153" i="12"/>
  <c r="P153" i="12"/>
  <c r="BI149" i="12"/>
  <c r="BH149" i="12"/>
  <c r="BG149" i="12"/>
  <c r="BF149" i="12"/>
  <c r="T149" i="12"/>
  <c r="R149" i="12"/>
  <c r="P149" i="12"/>
  <c r="BI145" i="12"/>
  <c r="BH145" i="12"/>
  <c r="BG145" i="12"/>
  <c r="BF145" i="12"/>
  <c r="T145" i="12"/>
  <c r="R145" i="12"/>
  <c r="P145" i="12"/>
  <c r="BI141" i="12"/>
  <c r="BH141" i="12"/>
  <c r="BG141" i="12"/>
  <c r="BF141" i="12"/>
  <c r="T141" i="12"/>
  <c r="R141" i="12"/>
  <c r="P141" i="12"/>
  <c r="BI137" i="12"/>
  <c r="BH137" i="12"/>
  <c r="BG137" i="12"/>
  <c r="BF137" i="12"/>
  <c r="T137" i="12"/>
  <c r="R137" i="12"/>
  <c r="P137" i="12"/>
  <c r="BI133" i="12"/>
  <c r="BH133" i="12"/>
  <c r="BG133" i="12"/>
  <c r="BF133" i="12"/>
  <c r="T133" i="12"/>
  <c r="R133" i="12"/>
  <c r="P133" i="12"/>
  <c r="BI128" i="12"/>
  <c r="BH128" i="12"/>
  <c r="BG128" i="12"/>
  <c r="BF128" i="12"/>
  <c r="T128" i="12"/>
  <c r="R128" i="12"/>
  <c r="P128" i="12"/>
  <c r="J121" i="12"/>
  <c r="F121" i="12"/>
  <c r="F119" i="12"/>
  <c r="E117" i="12"/>
  <c r="J93" i="12"/>
  <c r="F93" i="12"/>
  <c r="F91" i="12"/>
  <c r="E89" i="12"/>
  <c r="J26" i="12"/>
  <c r="E26" i="12"/>
  <c r="J122" i="12" s="1"/>
  <c r="J25" i="12"/>
  <c r="J20" i="12"/>
  <c r="E20" i="12"/>
  <c r="F122" i="12" s="1"/>
  <c r="J19" i="12"/>
  <c r="J14" i="12"/>
  <c r="J91" i="12" s="1"/>
  <c r="E7" i="12"/>
  <c r="E113" i="12" s="1"/>
  <c r="J39" i="11"/>
  <c r="J38" i="11"/>
  <c r="AY110" i="1" s="1"/>
  <c r="J37" i="11"/>
  <c r="AX110" i="1" s="1"/>
  <c r="BI355" i="11"/>
  <c r="BH355" i="11"/>
  <c r="BG355" i="11"/>
  <c r="BF355" i="11"/>
  <c r="T355" i="11"/>
  <c r="T354" i="11"/>
  <c r="R355" i="11"/>
  <c r="R354" i="11"/>
  <c r="P355" i="11"/>
  <c r="P354" i="11" s="1"/>
  <c r="BI353" i="11"/>
  <c r="BH353" i="11"/>
  <c r="BG353" i="11"/>
  <c r="BF353" i="11"/>
  <c r="T353" i="11"/>
  <c r="R353" i="11"/>
  <c r="P353" i="11"/>
  <c r="BI351" i="11"/>
  <c r="BH351" i="11"/>
  <c r="BG351" i="11"/>
  <c r="BF351" i="11"/>
  <c r="T351" i="11"/>
  <c r="R351" i="11"/>
  <c r="P351" i="11"/>
  <c r="BI350" i="11"/>
  <c r="BH350" i="11"/>
  <c r="BG350" i="11"/>
  <c r="BF350" i="11"/>
  <c r="T350" i="11"/>
  <c r="R350" i="11"/>
  <c r="P350" i="11"/>
  <c r="BI348" i="11"/>
  <c r="BH348" i="11"/>
  <c r="BG348" i="11"/>
  <c r="BF348" i="11"/>
  <c r="T348" i="11"/>
  <c r="R348" i="11"/>
  <c r="P348" i="11"/>
  <c r="BI345" i="11"/>
  <c r="BH345" i="11"/>
  <c r="BG345" i="11"/>
  <c r="BF345" i="11"/>
  <c r="T345" i="11"/>
  <c r="R345" i="11"/>
  <c r="P345" i="11"/>
  <c r="BI342" i="11"/>
  <c r="BH342" i="11"/>
  <c r="BG342" i="11"/>
  <c r="BF342" i="11"/>
  <c r="T342" i="11"/>
  <c r="R342" i="11"/>
  <c r="P342" i="11"/>
  <c r="BI339" i="11"/>
  <c r="BH339" i="11"/>
  <c r="BG339" i="11"/>
  <c r="BF339" i="11"/>
  <c r="T339" i="11"/>
  <c r="R339" i="11"/>
  <c r="P339" i="11"/>
  <c r="BI336" i="11"/>
  <c r="BH336" i="11"/>
  <c r="BG336" i="11"/>
  <c r="BF336" i="11"/>
  <c r="T336" i="11"/>
  <c r="R336" i="11"/>
  <c r="P336" i="11"/>
  <c r="BI334" i="11"/>
  <c r="BH334" i="11"/>
  <c r="BG334" i="11"/>
  <c r="BF334" i="11"/>
  <c r="T334" i="11"/>
  <c r="R334" i="11"/>
  <c r="P334" i="11"/>
  <c r="BI331" i="11"/>
  <c r="BH331" i="11"/>
  <c r="BG331" i="11"/>
  <c r="BF331" i="11"/>
  <c r="T331" i="11"/>
  <c r="R331" i="11"/>
  <c r="P331" i="11"/>
  <c r="BI329" i="11"/>
  <c r="BH329" i="11"/>
  <c r="BG329" i="11"/>
  <c r="BF329" i="11"/>
  <c r="T329" i="11"/>
  <c r="R329" i="11"/>
  <c r="P329" i="11"/>
  <c r="BI327" i="11"/>
  <c r="BH327" i="11"/>
  <c r="BG327" i="11"/>
  <c r="BF327" i="11"/>
  <c r="T327" i="11"/>
  <c r="R327" i="11"/>
  <c r="P327" i="11"/>
  <c r="BI324" i="11"/>
  <c r="BH324" i="11"/>
  <c r="BG324" i="11"/>
  <c r="BF324" i="11"/>
  <c r="T324" i="11"/>
  <c r="R324" i="11"/>
  <c r="P324" i="11"/>
  <c r="BI322" i="11"/>
  <c r="BH322" i="11"/>
  <c r="BG322" i="11"/>
  <c r="BF322" i="11"/>
  <c r="T322" i="11"/>
  <c r="R322" i="11"/>
  <c r="P322" i="11"/>
  <c r="BI319" i="11"/>
  <c r="BH319" i="11"/>
  <c r="BG319" i="11"/>
  <c r="BF319" i="11"/>
  <c r="T319" i="11"/>
  <c r="R319" i="11"/>
  <c r="P319" i="11"/>
  <c r="BI316" i="11"/>
  <c r="BH316" i="11"/>
  <c r="BG316" i="11"/>
  <c r="BF316" i="11"/>
  <c r="T316" i="11"/>
  <c r="R316" i="11"/>
  <c r="P316" i="11"/>
  <c r="BI313" i="11"/>
  <c r="BH313" i="11"/>
  <c r="BG313" i="11"/>
  <c r="BF313" i="11"/>
  <c r="T313" i="11"/>
  <c r="R313" i="11"/>
  <c r="P313" i="11"/>
  <c r="BI310" i="11"/>
  <c r="BH310" i="11"/>
  <c r="BG310" i="11"/>
  <c r="BF310" i="11"/>
  <c r="T310" i="11"/>
  <c r="R310" i="11"/>
  <c r="P310" i="11"/>
  <c r="BI308" i="11"/>
  <c r="BH308" i="11"/>
  <c r="BG308" i="11"/>
  <c r="BF308" i="11"/>
  <c r="T308" i="11"/>
  <c r="R308" i="11"/>
  <c r="P308" i="11"/>
  <c r="BI306" i="11"/>
  <c r="BH306" i="11"/>
  <c r="BG306" i="11"/>
  <c r="BF306" i="11"/>
  <c r="T306" i="11"/>
  <c r="R306" i="11"/>
  <c r="P306" i="11"/>
  <c r="BI303" i="11"/>
  <c r="BH303" i="11"/>
  <c r="BG303" i="11"/>
  <c r="BF303" i="11"/>
  <c r="T303" i="11"/>
  <c r="R303" i="11"/>
  <c r="P303" i="11"/>
  <c r="BI301" i="11"/>
  <c r="BH301" i="11"/>
  <c r="BG301" i="11"/>
  <c r="BF301" i="11"/>
  <c r="T301" i="11"/>
  <c r="R301" i="11"/>
  <c r="P301" i="11"/>
  <c r="BI298" i="11"/>
  <c r="BH298" i="11"/>
  <c r="BG298" i="11"/>
  <c r="BF298" i="11"/>
  <c r="T298" i="11"/>
  <c r="R298" i="11"/>
  <c r="P298" i="11"/>
  <c r="BI296" i="11"/>
  <c r="BH296" i="11"/>
  <c r="BG296" i="11"/>
  <c r="BF296" i="11"/>
  <c r="T296" i="11"/>
  <c r="R296" i="11"/>
  <c r="P296" i="11"/>
  <c r="BI293" i="11"/>
  <c r="BH293" i="11"/>
  <c r="BG293" i="11"/>
  <c r="BF293" i="11"/>
  <c r="T293" i="11"/>
  <c r="R293" i="11"/>
  <c r="P293" i="11"/>
  <c r="BI291" i="11"/>
  <c r="BH291" i="11"/>
  <c r="BG291" i="11"/>
  <c r="BF291" i="11"/>
  <c r="T291" i="11"/>
  <c r="R291" i="11"/>
  <c r="P291" i="11"/>
  <c r="BI289" i="11"/>
  <c r="BH289" i="11"/>
  <c r="BG289" i="11"/>
  <c r="BF289" i="11"/>
  <c r="T289" i="11"/>
  <c r="R289" i="11"/>
  <c r="P289" i="11"/>
  <c r="BI286" i="11"/>
  <c r="BH286" i="11"/>
  <c r="BG286" i="11"/>
  <c r="BF286" i="11"/>
  <c r="T286" i="11"/>
  <c r="R286" i="11"/>
  <c r="P286" i="11"/>
  <c r="BI284" i="11"/>
  <c r="BH284" i="11"/>
  <c r="BG284" i="11"/>
  <c r="BF284" i="11"/>
  <c r="T284" i="11"/>
  <c r="R284" i="11"/>
  <c r="P284" i="11"/>
  <c r="BI281" i="11"/>
  <c r="BH281" i="11"/>
  <c r="BG281" i="11"/>
  <c r="BF281" i="11"/>
  <c r="T281" i="11"/>
  <c r="R281" i="11"/>
  <c r="P281" i="11"/>
  <c r="BI279" i="11"/>
  <c r="BH279" i="11"/>
  <c r="BG279" i="11"/>
  <c r="BF279" i="11"/>
  <c r="T279" i="11"/>
  <c r="R279" i="11"/>
  <c r="P279" i="11"/>
  <c r="BI277" i="11"/>
  <c r="BH277" i="11"/>
  <c r="BG277" i="11"/>
  <c r="BF277" i="11"/>
  <c r="T277" i="11"/>
  <c r="R277" i="11"/>
  <c r="P277" i="11"/>
  <c r="BI274" i="11"/>
  <c r="BH274" i="11"/>
  <c r="BG274" i="11"/>
  <c r="BF274" i="11"/>
  <c r="T274" i="11"/>
  <c r="R274" i="11"/>
  <c r="P274" i="11"/>
  <c r="BI273" i="11"/>
  <c r="BH273" i="11"/>
  <c r="BG273" i="11"/>
  <c r="BF273" i="11"/>
  <c r="T273" i="11"/>
  <c r="R273" i="11"/>
  <c r="P273" i="11"/>
  <c r="BI271" i="11"/>
  <c r="BH271" i="11"/>
  <c r="BG271" i="11"/>
  <c r="BF271" i="11"/>
  <c r="T271" i="11"/>
  <c r="R271" i="11"/>
  <c r="P271" i="11"/>
  <c r="BI270" i="11"/>
  <c r="BH270" i="11"/>
  <c r="BG270" i="11"/>
  <c r="BF270" i="11"/>
  <c r="T270" i="11"/>
  <c r="R270" i="11"/>
  <c r="P270" i="11"/>
  <c r="BI267" i="11"/>
  <c r="BH267" i="11"/>
  <c r="BG267" i="11"/>
  <c r="BF267" i="11"/>
  <c r="T267" i="11"/>
  <c r="R267" i="11"/>
  <c r="P267" i="11"/>
  <c r="BI265" i="11"/>
  <c r="BH265" i="11"/>
  <c r="BG265" i="11"/>
  <c r="BF265" i="11"/>
  <c r="T265" i="11"/>
  <c r="R265" i="11"/>
  <c r="P265" i="11"/>
  <c r="BI264" i="11"/>
  <c r="BH264" i="11"/>
  <c r="BG264" i="11"/>
  <c r="BF264" i="11"/>
  <c r="T264" i="11"/>
  <c r="R264" i="11"/>
  <c r="P264" i="11"/>
  <c r="BI261" i="11"/>
  <c r="BH261" i="11"/>
  <c r="BG261" i="11"/>
  <c r="BF261" i="11"/>
  <c r="T261" i="11"/>
  <c r="R261" i="11"/>
  <c r="P261" i="11"/>
  <c r="BI259" i="11"/>
  <c r="BH259" i="11"/>
  <c r="BG259" i="11"/>
  <c r="BF259" i="11"/>
  <c r="T259" i="11"/>
  <c r="R259" i="11"/>
  <c r="P259" i="11"/>
  <c r="BI258" i="11"/>
  <c r="BH258" i="11"/>
  <c r="BG258" i="11"/>
  <c r="BF258" i="11"/>
  <c r="T258" i="11"/>
  <c r="R258" i="11"/>
  <c r="P258" i="11"/>
  <c r="BI257" i="11"/>
  <c r="BH257" i="11"/>
  <c r="BG257" i="11"/>
  <c r="BF257" i="11"/>
  <c r="T257" i="11"/>
  <c r="R257" i="11"/>
  <c r="P257" i="11"/>
  <c r="BI255" i="11"/>
  <c r="BH255" i="11"/>
  <c r="BG255" i="11"/>
  <c r="BF255" i="11"/>
  <c r="T255" i="11"/>
  <c r="R255" i="11"/>
  <c r="P255" i="11"/>
  <c r="BI252" i="11"/>
  <c r="BH252" i="11"/>
  <c r="BG252" i="11"/>
  <c r="BF252" i="11"/>
  <c r="T252" i="11"/>
  <c r="R252" i="11"/>
  <c r="P252" i="11"/>
  <c r="BI251" i="11"/>
  <c r="BH251" i="11"/>
  <c r="BG251" i="11"/>
  <c r="BF251" i="11"/>
  <c r="T251" i="11"/>
  <c r="R251" i="11"/>
  <c r="P251" i="11"/>
  <c r="BI248" i="11"/>
  <c r="BH248" i="11"/>
  <c r="BG248" i="11"/>
  <c r="BF248" i="11"/>
  <c r="T248" i="11"/>
  <c r="R248" i="11"/>
  <c r="P248" i="11"/>
  <c r="BI246" i="11"/>
  <c r="BH246" i="11"/>
  <c r="BG246" i="11"/>
  <c r="BF246" i="11"/>
  <c r="T246" i="11"/>
  <c r="R246" i="11"/>
  <c r="P246" i="11"/>
  <c r="BI244" i="11"/>
  <c r="BH244" i="11"/>
  <c r="BG244" i="11"/>
  <c r="BF244" i="11"/>
  <c r="T244" i="11"/>
  <c r="R244" i="11"/>
  <c r="P244" i="11"/>
  <c r="BI242" i="11"/>
  <c r="BH242" i="11"/>
  <c r="BG242" i="11"/>
  <c r="BF242" i="11"/>
  <c r="T242" i="11"/>
  <c r="R242" i="11"/>
  <c r="P242" i="11"/>
  <c r="BI240" i="11"/>
  <c r="BH240" i="11"/>
  <c r="BG240" i="11"/>
  <c r="BF240" i="11"/>
  <c r="T240" i="11"/>
  <c r="R240" i="11"/>
  <c r="P240" i="11"/>
  <c r="BI239" i="11"/>
  <c r="BH239" i="11"/>
  <c r="BG239" i="11"/>
  <c r="BF239" i="11"/>
  <c r="T239" i="11"/>
  <c r="R239" i="11"/>
  <c r="P239" i="11"/>
  <c r="BI237" i="11"/>
  <c r="BH237" i="11"/>
  <c r="BG237" i="11"/>
  <c r="BF237" i="11"/>
  <c r="T237" i="11"/>
  <c r="R237" i="11"/>
  <c r="P237" i="11"/>
  <c r="BI236" i="11"/>
  <c r="BH236" i="11"/>
  <c r="BG236" i="11"/>
  <c r="BF236" i="11"/>
  <c r="T236" i="11"/>
  <c r="R236" i="11"/>
  <c r="P236" i="11"/>
  <c r="BI234" i="11"/>
  <c r="BH234" i="11"/>
  <c r="BG234" i="11"/>
  <c r="BF234" i="11"/>
  <c r="T234" i="11"/>
  <c r="R234" i="11"/>
  <c r="P234" i="11"/>
  <c r="BI232" i="11"/>
  <c r="BH232" i="11"/>
  <c r="BG232" i="11"/>
  <c r="BF232" i="11"/>
  <c r="T232" i="11"/>
  <c r="R232" i="11"/>
  <c r="P232" i="11"/>
  <c r="BI229" i="11"/>
  <c r="BH229" i="11"/>
  <c r="BG229" i="11"/>
  <c r="BF229" i="11"/>
  <c r="T229" i="11"/>
  <c r="R229" i="11"/>
  <c r="P229" i="11"/>
  <c r="BI228" i="11"/>
  <c r="BH228" i="11"/>
  <c r="BG228" i="11"/>
  <c r="BF228" i="11"/>
  <c r="T228" i="11"/>
  <c r="R228" i="11"/>
  <c r="P228" i="11"/>
  <c r="BI226" i="11"/>
  <c r="BH226" i="11"/>
  <c r="BG226" i="11"/>
  <c r="BF226" i="11"/>
  <c r="T226" i="11"/>
  <c r="R226" i="11"/>
  <c r="P226" i="11"/>
  <c r="BI223" i="11"/>
  <c r="BH223" i="11"/>
  <c r="BG223" i="11"/>
  <c r="BF223" i="11"/>
  <c r="T223" i="11"/>
  <c r="R223" i="11"/>
  <c r="P223" i="11"/>
  <c r="BI219" i="11"/>
  <c r="BH219" i="11"/>
  <c r="BG219" i="11"/>
  <c r="BF219" i="11"/>
  <c r="T219" i="11"/>
  <c r="R219" i="11"/>
  <c r="P219" i="11"/>
  <c r="BI215" i="11"/>
  <c r="BH215" i="11"/>
  <c r="BG215" i="11"/>
  <c r="BF215" i="11"/>
  <c r="T215" i="11"/>
  <c r="R215" i="11"/>
  <c r="P215" i="11"/>
  <c r="BI210" i="11"/>
  <c r="BH210" i="11"/>
  <c r="BG210" i="11"/>
  <c r="BF210" i="11"/>
  <c r="T210" i="11"/>
  <c r="T209" i="11"/>
  <c r="R210" i="11"/>
  <c r="R209" i="11"/>
  <c r="P210" i="11"/>
  <c r="P209" i="11" s="1"/>
  <c r="BI206" i="11"/>
  <c r="BH206" i="11"/>
  <c r="BG206" i="11"/>
  <c r="BF206" i="11"/>
  <c r="T206" i="11"/>
  <c r="R206" i="11"/>
  <c r="P206" i="11"/>
  <c r="BI202" i="11"/>
  <c r="BH202" i="11"/>
  <c r="BG202" i="11"/>
  <c r="BF202" i="11"/>
  <c r="T202" i="11"/>
  <c r="R202" i="11"/>
  <c r="P202" i="11"/>
  <c r="BI198" i="11"/>
  <c r="BH198" i="11"/>
  <c r="BG198" i="11"/>
  <c r="BF198" i="11"/>
  <c r="T198" i="11"/>
  <c r="R198" i="11"/>
  <c r="P198" i="11"/>
  <c r="BI193" i="11"/>
  <c r="BH193" i="11"/>
  <c r="BG193" i="11"/>
  <c r="BF193" i="11"/>
  <c r="T193" i="11"/>
  <c r="R193" i="11"/>
  <c r="P193" i="11"/>
  <c r="BI189" i="11"/>
  <c r="BH189" i="11"/>
  <c r="BG189" i="11"/>
  <c r="BF189" i="11"/>
  <c r="T189" i="11"/>
  <c r="R189" i="11"/>
  <c r="P189" i="11"/>
  <c r="BI186" i="11"/>
  <c r="BH186" i="11"/>
  <c r="BG186" i="11"/>
  <c r="BF186" i="11"/>
  <c r="T186" i="11"/>
  <c r="R186" i="11"/>
  <c r="P186" i="11"/>
  <c r="BI183" i="11"/>
  <c r="BH183" i="11"/>
  <c r="BG183" i="11"/>
  <c r="BF183" i="11"/>
  <c r="T183" i="11"/>
  <c r="R183" i="11"/>
  <c r="P183" i="11"/>
  <c r="BI180" i="11"/>
  <c r="BH180" i="11"/>
  <c r="BG180" i="11"/>
  <c r="BF180" i="11"/>
  <c r="T180" i="11"/>
  <c r="R180" i="11"/>
  <c r="P180" i="11"/>
  <c r="BI177" i="11"/>
  <c r="BH177" i="11"/>
  <c r="BG177" i="11"/>
  <c r="BF177" i="11"/>
  <c r="T177" i="11"/>
  <c r="R177" i="11"/>
  <c r="P177" i="11"/>
  <c r="BI173" i="11"/>
  <c r="BH173" i="11"/>
  <c r="BG173" i="11"/>
  <c r="BF173" i="11"/>
  <c r="T173" i="11"/>
  <c r="R173" i="11"/>
  <c r="P173" i="11"/>
  <c r="BI169" i="11"/>
  <c r="BH169" i="11"/>
  <c r="BG169" i="11"/>
  <c r="BF169" i="11"/>
  <c r="T169" i="11"/>
  <c r="R169" i="11"/>
  <c r="P169" i="11"/>
  <c r="BI165" i="11"/>
  <c r="BH165" i="11"/>
  <c r="BG165" i="11"/>
  <c r="BF165" i="11"/>
  <c r="T165" i="11"/>
  <c r="R165" i="11"/>
  <c r="P165" i="11"/>
  <c r="BI161" i="11"/>
  <c r="BH161" i="11"/>
  <c r="BG161" i="11"/>
  <c r="BF161" i="11"/>
  <c r="T161" i="11"/>
  <c r="R161" i="11"/>
  <c r="P161" i="11"/>
  <c r="BI157" i="11"/>
  <c r="BH157" i="11"/>
  <c r="BG157" i="11"/>
  <c r="BF157" i="11"/>
  <c r="T157" i="11"/>
  <c r="R157" i="11"/>
  <c r="P157" i="11"/>
  <c r="BI153" i="11"/>
  <c r="BH153" i="11"/>
  <c r="BG153" i="11"/>
  <c r="BF153" i="11"/>
  <c r="T153" i="11"/>
  <c r="R153" i="11"/>
  <c r="P153" i="11"/>
  <c r="BI149" i="11"/>
  <c r="BH149" i="11"/>
  <c r="BG149" i="11"/>
  <c r="BF149" i="11"/>
  <c r="T149" i="11"/>
  <c r="R149" i="11"/>
  <c r="P149" i="11"/>
  <c r="BI140" i="11"/>
  <c r="BH140" i="11"/>
  <c r="BG140" i="11"/>
  <c r="BF140" i="11"/>
  <c r="T140" i="11"/>
  <c r="R140" i="11"/>
  <c r="P140" i="11"/>
  <c r="BI135" i="11"/>
  <c r="BH135" i="11"/>
  <c r="BG135" i="11"/>
  <c r="BF135" i="11"/>
  <c r="T135" i="11"/>
  <c r="R135" i="11"/>
  <c r="P135" i="11"/>
  <c r="BI132" i="11"/>
  <c r="BH132" i="11"/>
  <c r="BG132" i="11"/>
  <c r="BF132" i="11"/>
  <c r="T132" i="11"/>
  <c r="R132" i="11"/>
  <c r="P132" i="11"/>
  <c r="BI129" i="11"/>
  <c r="BH129" i="11"/>
  <c r="BG129" i="11"/>
  <c r="BF129" i="11"/>
  <c r="T129" i="11"/>
  <c r="T128" i="11" s="1"/>
  <c r="R129" i="11"/>
  <c r="R128" i="11" s="1"/>
  <c r="P129" i="11"/>
  <c r="J122" i="11"/>
  <c r="F122" i="11"/>
  <c r="F120" i="11"/>
  <c r="E118" i="11"/>
  <c r="J93" i="11"/>
  <c r="F93" i="11"/>
  <c r="F91" i="11"/>
  <c r="E89" i="11"/>
  <c r="J26" i="11"/>
  <c r="E26" i="11"/>
  <c r="J123" i="11"/>
  <c r="J25" i="11"/>
  <c r="J20" i="11"/>
  <c r="E20" i="11"/>
  <c r="F94" i="11" s="1"/>
  <c r="J19" i="11"/>
  <c r="J14" i="11"/>
  <c r="J120" i="11" s="1"/>
  <c r="E7" i="11"/>
  <c r="E85" i="11" s="1"/>
  <c r="J39" i="10"/>
  <c r="J38" i="10"/>
  <c r="AY108" i="1"/>
  <c r="J37" i="10"/>
  <c r="AX108" i="1" s="1"/>
  <c r="BI272" i="10"/>
  <c r="BH272" i="10"/>
  <c r="BG272" i="10"/>
  <c r="BF272" i="10"/>
  <c r="T272" i="10"/>
  <c r="T271" i="10"/>
  <c r="R272" i="10"/>
  <c r="R271" i="10"/>
  <c r="P272" i="10"/>
  <c r="P271" i="10"/>
  <c r="BI268" i="10"/>
  <c r="BH268" i="10"/>
  <c r="BG268" i="10"/>
  <c r="BF268" i="10"/>
  <c r="T268" i="10"/>
  <c r="R268" i="10"/>
  <c r="P268" i="10"/>
  <c r="BI266" i="10"/>
  <c r="BH266" i="10"/>
  <c r="BG266" i="10"/>
  <c r="BF266" i="10"/>
  <c r="T266" i="10"/>
  <c r="R266" i="10"/>
  <c r="P266" i="10"/>
  <c r="BI263" i="10"/>
  <c r="BH263" i="10"/>
  <c r="BG263" i="10"/>
  <c r="BF263" i="10"/>
  <c r="T263" i="10"/>
  <c r="R263" i="10"/>
  <c r="P263" i="10"/>
  <c r="BI261" i="10"/>
  <c r="BH261" i="10"/>
  <c r="BG261" i="10"/>
  <c r="BF261" i="10"/>
  <c r="T261" i="10"/>
  <c r="R261" i="10"/>
  <c r="P261" i="10"/>
  <c r="BI259" i="10"/>
  <c r="BH259" i="10"/>
  <c r="BG259" i="10"/>
  <c r="BF259" i="10"/>
  <c r="T259" i="10"/>
  <c r="R259" i="10"/>
  <c r="P259" i="10"/>
  <c r="BI257" i="10"/>
  <c r="BH257" i="10"/>
  <c r="BG257" i="10"/>
  <c r="BF257" i="10"/>
  <c r="T257" i="10"/>
  <c r="R257" i="10"/>
  <c r="P257" i="10"/>
  <c r="BI255" i="10"/>
  <c r="BH255" i="10"/>
  <c r="BG255" i="10"/>
  <c r="BF255" i="10"/>
  <c r="T255" i="10"/>
  <c r="R255" i="10"/>
  <c r="P255" i="10"/>
  <c r="BI253" i="10"/>
  <c r="BH253" i="10"/>
  <c r="BG253" i="10"/>
  <c r="BF253" i="10"/>
  <c r="T253" i="10"/>
  <c r="R253" i="10"/>
  <c r="P253" i="10"/>
  <c r="BI251" i="10"/>
  <c r="BH251" i="10"/>
  <c r="BG251" i="10"/>
  <c r="BF251" i="10"/>
  <c r="T251" i="10"/>
  <c r="R251" i="10"/>
  <c r="P251" i="10"/>
  <c r="BI249" i="10"/>
  <c r="BH249" i="10"/>
  <c r="BG249" i="10"/>
  <c r="BF249" i="10"/>
  <c r="T249" i="10"/>
  <c r="R249" i="10"/>
  <c r="P249" i="10"/>
  <c r="BI247" i="10"/>
  <c r="BH247" i="10"/>
  <c r="BG247" i="10"/>
  <c r="BF247" i="10"/>
  <c r="T247" i="10"/>
  <c r="R247" i="10"/>
  <c r="P247" i="10"/>
  <c r="BI245" i="10"/>
  <c r="BH245" i="10"/>
  <c r="BG245" i="10"/>
  <c r="BF245" i="10"/>
  <c r="T245" i="10"/>
  <c r="R245" i="10"/>
  <c r="P245" i="10"/>
  <c r="BI242" i="10"/>
  <c r="BH242" i="10"/>
  <c r="BG242" i="10"/>
  <c r="BF242" i="10"/>
  <c r="T242" i="10"/>
  <c r="R242" i="10"/>
  <c r="P242" i="10"/>
  <c r="BI240" i="10"/>
  <c r="BH240" i="10"/>
  <c r="BG240" i="10"/>
  <c r="BF240" i="10"/>
  <c r="T240" i="10"/>
  <c r="R240" i="10"/>
  <c r="P240" i="10"/>
  <c r="BI237" i="10"/>
  <c r="BH237" i="10"/>
  <c r="BG237" i="10"/>
  <c r="BF237" i="10"/>
  <c r="T237" i="10"/>
  <c r="R237" i="10"/>
  <c r="P237" i="10"/>
  <c r="BI236" i="10"/>
  <c r="BH236" i="10"/>
  <c r="BG236" i="10"/>
  <c r="BF236" i="10"/>
  <c r="T236" i="10"/>
  <c r="R236" i="10"/>
  <c r="P236" i="10"/>
  <c r="BI230" i="10"/>
  <c r="BH230" i="10"/>
  <c r="BG230" i="10"/>
  <c r="BF230" i="10"/>
  <c r="T230" i="10"/>
  <c r="R230" i="10"/>
  <c r="P230" i="10"/>
  <c r="BI226" i="10"/>
  <c r="BH226" i="10"/>
  <c r="BG226" i="10"/>
  <c r="BF226" i="10"/>
  <c r="T226" i="10"/>
  <c r="R226" i="10"/>
  <c r="P226" i="10"/>
  <c r="BI221" i="10"/>
  <c r="BH221" i="10"/>
  <c r="BG221" i="10"/>
  <c r="BF221" i="10"/>
  <c r="T221" i="10"/>
  <c r="R221" i="10"/>
  <c r="P221" i="10"/>
  <c r="BI218" i="10"/>
  <c r="BH218" i="10"/>
  <c r="BG218" i="10"/>
  <c r="BF218" i="10"/>
  <c r="T218" i="10"/>
  <c r="R218" i="10"/>
  <c r="P218" i="10"/>
  <c r="BI212" i="10"/>
  <c r="BH212" i="10"/>
  <c r="BG212" i="10"/>
  <c r="BF212" i="10"/>
  <c r="T212" i="10"/>
  <c r="R212" i="10"/>
  <c r="P212" i="10"/>
  <c r="BI208" i="10"/>
  <c r="BH208" i="10"/>
  <c r="BG208" i="10"/>
  <c r="BF208" i="10"/>
  <c r="T208" i="10"/>
  <c r="R208" i="10"/>
  <c r="P208" i="10"/>
  <c r="BI202" i="10"/>
  <c r="BH202" i="10"/>
  <c r="BG202" i="10"/>
  <c r="BF202" i="10"/>
  <c r="T202" i="10"/>
  <c r="R202" i="10"/>
  <c r="P202" i="10"/>
  <c r="BI198" i="10"/>
  <c r="BH198" i="10"/>
  <c r="BG198" i="10"/>
  <c r="BF198" i="10"/>
  <c r="T198" i="10"/>
  <c r="R198" i="10"/>
  <c r="P198" i="10"/>
  <c r="BI193" i="10"/>
  <c r="BH193" i="10"/>
  <c r="BG193" i="10"/>
  <c r="BF193" i="10"/>
  <c r="T193" i="10"/>
  <c r="R193" i="10"/>
  <c r="P193" i="10"/>
  <c r="BI188" i="10"/>
  <c r="BH188" i="10"/>
  <c r="BG188" i="10"/>
  <c r="BF188" i="10"/>
  <c r="T188" i="10"/>
  <c r="R188" i="10"/>
  <c r="P188" i="10"/>
  <c r="BI185" i="10"/>
  <c r="BH185" i="10"/>
  <c r="BG185" i="10"/>
  <c r="BF185" i="10"/>
  <c r="T185" i="10"/>
  <c r="R185" i="10"/>
  <c r="P185" i="10"/>
  <c r="BI182" i="10"/>
  <c r="BH182" i="10"/>
  <c r="BG182" i="10"/>
  <c r="BF182" i="10"/>
  <c r="T182" i="10"/>
  <c r="R182" i="10"/>
  <c r="P182" i="10"/>
  <c r="BI179" i="10"/>
  <c r="BH179" i="10"/>
  <c r="BG179" i="10"/>
  <c r="BF179" i="10"/>
  <c r="T179" i="10"/>
  <c r="R179" i="10"/>
  <c r="P179" i="10"/>
  <c r="BI176" i="10"/>
  <c r="BH176" i="10"/>
  <c r="BG176" i="10"/>
  <c r="BF176" i="10"/>
  <c r="T176" i="10"/>
  <c r="R176" i="10"/>
  <c r="P176" i="10"/>
  <c r="BI173" i="10"/>
  <c r="BH173" i="10"/>
  <c r="BG173" i="10"/>
  <c r="BF173" i="10"/>
  <c r="T173" i="10"/>
  <c r="R173" i="10"/>
  <c r="P173" i="10"/>
  <c r="BI169" i="10"/>
  <c r="BH169" i="10"/>
  <c r="BG169" i="10"/>
  <c r="BF169" i="10"/>
  <c r="T169" i="10"/>
  <c r="R169" i="10"/>
  <c r="P169" i="10"/>
  <c r="BI165" i="10"/>
  <c r="BH165" i="10"/>
  <c r="BG165" i="10"/>
  <c r="BF165" i="10"/>
  <c r="T165" i="10"/>
  <c r="R165" i="10"/>
  <c r="P165" i="10"/>
  <c r="BI161" i="10"/>
  <c r="BH161" i="10"/>
  <c r="BG161" i="10"/>
  <c r="BF161" i="10"/>
  <c r="T161" i="10"/>
  <c r="R161" i="10"/>
  <c r="P161" i="10"/>
  <c r="BI157" i="10"/>
  <c r="BH157" i="10"/>
  <c r="BG157" i="10"/>
  <c r="BF157" i="10"/>
  <c r="T157" i="10"/>
  <c r="R157" i="10"/>
  <c r="P157" i="10"/>
  <c r="BI153" i="10"/>
  <c r="BH153" i="10"/>
  <c r="BG153" i="10"/>
  <c r="BF153" i="10"/>
  <c r="T153" i="10"/>
  <c r="R153" i="10"/>
  <c r="P153" i="10"/>
  <c r="BI149" i="10"/>
  <c r="BH149" i="10"/>
  <c r="BG149" i="10"/>
  <c r="BF149" i="10"/>
  <c r="T149" i="10"/>
  <c r="R149" i="10"/>
  <c r="P149" i="10"/>
  <c r="BI145" i="10"/>
  <c r="BH145" i="10"/>
  <c r="BG145" i="10"/>
  <c r="BF145" i="10"/>
  <c r="T145" i="10"/>
  <c r="R145" i="10"/>
  <c r="P145" i="10"/>
  <c r="BI141" i="10"/>
  <c r="BH141" i="10"/>
  <c r="BG141" i="10"/>
  <c r="BF141" i="10"/>
  <c r="T141" i="10"/>
  <c r="R141" i="10"/>
  <c r="P141" i="10"/>
  <c r="BI137" i="10"/>
  <c r="BH137" i="10"/>
  <c r="BG137" i="10"/>
  <c r="BF137" i="10"/>
  <c r="T137" i="10"/>
  <c r="R137" i="10"/>
  <c r="P137" i="10"/>
  <c r="BI129" i="10"/>
  <c r="BH129" i="10"/>
  <c r="BG129" i="10"/>
  <c r="BF129" i="10"/>
  <c r="T129" i="10"/>
  <c r="R129" i="10"/>
  <c r="P129" i="10"/>
  <c r="J122" i="10"/>
  <c r="F122" i="10"/>
  <c r="F120" i="10"/>
  <c r="E118" i="10"/>
  <c r="J93" i="10"/>
  <c r="F93" i="10"/>
  <c r="F91" i="10"/>
  <c r="E89" i="10"/>
  <c r="J26" i="10"/>
  <c r="E26" i="10"/>
  <c r="J94" i="10"/>
  <c r="J25" i="10"/>
  <c r="J20" i="10"/>
  <c r="E20" i="10"/>
  <c r="F94" i="10" s="1"/>
  <c r="J19" i="10"/>
  <c r="J14" i="10"/>
  <c r="J120" i="10"/>
  <c r="E7" i="10"/>
  <c r="E114" i="10" s="1"/>
  <c r="J39" i="9"/>
  <c r="J38" i="9"/>
  <c r="AY107" i="1"/>
  <c r="J37" i="9"/>
  <c r="AX107" i="1"/>
  <c r="BI371" i="9"/>
  <c r="BH371" i="9"/>
  <c r="BG371" i="9"/>
  <c r="BF371" i="9"/>
  <c r="T371" i="9"/>
  <c r="T370" i="9" s="1"/>
  <c r="R371" i="9"/>
  <c r="R370" i="9"/>
  <c r="P371" i="9"/>
  <c r="P370" i="9"/>
  <c r="BI368" i="9"/>
  <c r="BH368" i="9"/>
  <c r="BG368" i="9"/>
  <c r="BF368" i="9"/>
  <c r="T368" i="9"/>
  <c r="R368" i="9"/>
  <c r="P368" i="9"/>
  <c r="BI365" i="9"/>
  <c r="BH365" i="9"/>
  <c r="BG365" i="9"/>
  <c r="BF365" i="9"/>
  <c r="T365" i="9"/>
  <c r="R365" i="9"/>
  <c r="P365" i="9"/>
  <c r="BI363" i="9"/>
  <c r="BH363" i="9"/>
  <c r="BG363" i="9"/>
  <c r="BF363" i="9"/>
  <c r="T363" i="9"/>
  <c r="R363" i="9"/>
  <c r="P363" i="9"/>
  <c r="BI361" i="9"/>
  <c r="BH361" i="9"/>
  <c r="BG361" i="9"/>
  <c r="BF361" i="9"/>
  <c r="T361" i="9"/>
  <c r="R361" i="9"/>
  <c r="P361" i="9"/>
  <c r="BI359" i="9"/>
  <c r="BH359" i="9"/>
  <c r="BG359" i="9"/>
  <c r="BF359" i="9"/>
  <c r="T359" i="9"/>
  <c r="R359" i="9"/>
  <c r="P359" i="9"/>
  <c r="BI357" i="9"/>
  <c r="BH357" i="9"/>
  <c r="BG357" i="9"/>
  <c r="BF357" i="9"/>
  <c r="T357" i="9"/>
  <c r="R357" i="9"/>
  <c r="P357" i="9"/>
  <c r="BI355" i="9"/>
  <c r="BH355" i="9"/>
  <c r="BG355" i="9"/>
  <c r="BF355" i="9"/>
  <c r="T355" i="9"/>
  <c r="R355" i="9"/>
  <c r="P355" i="9"/>
  <c r="BI353" i="9"/>
  <c r="BH353" i="9"/>
  <c r="BG353" i="9"/>
  <c r="BF353" i="9"/>
  <c r="T353" i="9"/>
  <c r="R353" i="9"/>
  <c r="P353" i="9"/>
  <c r="BI351" i="9"/>
  <c r="BH351" i="9"/>
  <c r="BG351" i="9"/>
  <c r="BF351" i="9"/>
  <c r="T351" i="9"/>
  <c r="R351" i="9"/>
  <c r="P351" i="9"/>
  <c r="BI348" i="9"/>
  <c r="BH348" i="9"/>
  <c r="BG348" i="9"/>
  <c r="BF348" i="9"/>
  <c r="T348" i="9"/>
  <c r="R348" i="9"/>
  <c r="P348" i="9"/>
  <c r="BI345" i="9"/>
  <c r="BH345" i="9"/>
  <c r="BG345" i="9"/>
  <c r="BF345" i="9"/>
  <c r="T345" i="9"/>
  <c r="R345" i="9"/>
  <c r="P345" i="9"/>
  <c r="BI342" i="9"/>
  <c r="BH342" i="9"/>
  <c r="BG342" i="9"/>
  <c r="BF342" i="9"/>
  <c r="T342" i="9"/>
  <c r="R342" i="9"/>
  <c r="P342" i="9"/>
  <c r="BI341" i="9"/>
  <c r="BH341" i="9"/>
  <c r="BG341" i="9"/>
  <c r="BF341" i="9"/>
  <c r="T341" i="9"/>
  <c r="R341" i="9"/>
  <c r="P341" i="9"/>
  <c r="BI338" i="9"/>
  <c r="BH338" i="9"/>
  <c r="BG338" i="9"/>
  <c r="BF338" i="9"/>
  <c r="T338" i="9"/>
  <c r="R338" i="9"/>
  <c r="P338" i="9"/>
  <c r="BI336" i="9"/>
  <c r="BH336" i="9"/>
  <c r="BG336" i="9"/>
  <c r="BF336" i="9"/>
  <c r="T336" i="9"/>
  <c r="R336" i="9"/>
  <c r="P336" i="9"/>
  <c r="BI333" i="9"/>
  <c r="BH333" i="9"/>
  <c r="BG333" i="9"/>
  <c r="BF333" i="9"/>
  <c r="T333" i="9"/>
  <c r="R333" i="9"/>
  <c r="P333" i="9"/>
  <c r="BI332" i="9"/>
  <c r="BH332" i="9"/>
  <c r="BG332" i="9"/>
  <c r="BF332" i="9"/>
  <c r="T332" i="9"/>
  <c r="R332" i="9"/>
  <c r="P332" i="9"/>
  <c r="BI330" i="9"/>
  <c r="BH330" i="9"/>
  <c r="BG330" i="9"/>
  <c r="BF330" i="9"/>
  <c r="T330" i="9"/>
  <c r="R330" i="9"/>
  <c r="P330" i="9"/>
  <c r="BI327" i="9"/>
  <c r="BH327" i="9"/>
  <c r="BG327" i="9"/>
  <c r="BF327" i="9"/>
  <c r="T327" i="9"/>
  <c r="R327" i="9"/>
  <c r="P327" i="9"/>
  <c r="BI326" i="9"/>
  <c r="BH326" i="9"/>
  <c r="BG326" i="9"/>
  <c r="BF326" i="9"/>
  <c r="T326" i="9"/>
  <c r="R326" i="9"/>
  <c r="P326" i="9"/>
  <c r="BI323" i="9"/>
  <c r="BH323" i="9"/>
  <c r="BG323" i="9"/>
  <c r="BF323" i="9"/>
  <c r="T323" i="9"/>
  <c r="R323" i="9"/>
  <c r="P323" i="9"/>
  <c r="BI321" i="9"/>
  <c r="BH321" i="9"/>
  <c r="BG321" i="9"/>
  <c r="BF321" i="9"/>
  <c r="T321" i="9"/>
  <c r="R321" i="9"/>
  <c r="P321" i="9"/>
  <c r="BI318" i="9"/>
  <c r="BH318" i="9"/>
  <c r="BG318" i="9"/>
  <c r="BF318" i="9"/>
  <c r="T318" i="9"/>
  <c r="R318" i="9"/>
  <c r="P318" i="9"/>
  <c r="BI317" i="9"/>
  <c r="BH317" i="9"/>
  <c r="BG317" i="9"/>
  <c r="BF317" i="9"/>
  <c r="T317" i="9"/>
  <c r="R317" i="9"/>
  <c r="P317" i="9"/>
  <c r="BI314" i="9"/>
  <c r="BH314" i="9"/>
  <c r="BG314" i="9"/>
  <c r="BF314" i="9"/>
  <c r="T314" i="9"/>
  <c r="R314" i="9"/>
  <c r="P314" i="9"/>
  <c r="BI312" i="9"/>
  <c r="BH312" i="9"/>
  <c r="BG312" i="9"/>
  <c r="BF312" i="9"/>
  <c r="T312" i="9"/>
  <c r="R312" i="9"/>
  <c r="P312" i="9"/>
  <c r="BI308" i="9"/>
  <c r="BH308" i="9"/>
  <c r="BG308" i="9"/>
  <c r="BF308" i="9"/>
  <c r="T308" i="9"/>
  <c r="R308" i="9"/>
  <c r="P308" i="9"/>
  <c r="BI307" i="9"/>
  <c r="BH307" i="9"/>
  <c r="BG307" i="9"/>
  <c r="BF307" i="9"/>
  <c r="T307" i="9"/>
  <c r="R307" i="9"/>
  <c r="P307" i="9"/>
  <c r="BI304" i="9"/>
  <c r="BH304" i="9"/>
  <c r="BG304" i="9"/>
  <c r="BF304" i="9"/>
  <c r="T304" i="9"/>
  <c r="R304" i="9"/>
  <c r="P304" i="9"/>
  <c r="BI301" i="9"/>
  <c r="BH301" i="9"/>
  <c r="BG301" i="9"/>
  <c r="BF301" i="9"/>
  <c r="T301" i="9"/>
  <c r="R301" i="9"/>
  <c r="P301" i="9"/>
  <c r="BI299" i="9"/>
  <c r="BH299" i="9"/>
  <c r="BG299" i="9"/>
  <c r="BF299" i="9"/>
  <c r="T299" i="9"/>
  <c r="R299" i="9"/>
  <c r="P299" i="9"/>
  <c r="BI297" i="9"/>
  <c r="BH297" i="9"/>
  <c r="BG297" i="9"/>
  <c r="BF297" i="9"/>
  <c r="T297" i="9"/>
  <c r="R297" i="9"/>
  <c r="P297" i="9"/>
  <c r="BI295" i="9"/>
  <c r="BH295" i="9"/>
  <c r="BG295" i="9"/>
  <c r="BF295" i="9"/>
  <c r="T295" i="9"/>
  <c r="R295" i="9"/>
  <c r="P295" i="9"/>
  <c r="BI292" i="9"/>
  <c r="BH292" i="9"/>
  <c r="BG292" i="9"/>
  <c r="BF292" i="9"/>
  <c r="T292" i="9"/>
  <c r="R292" i="9"/>
  <c r="P292" i="9"/>
  <c r="BI289" i="9"/>
  <c r="BH289" i="9"/>
  <c r="BG289" i="9"/>
  <c r="BF289" i="9"/>
  <c r="T289" i="9"/>
  <c r="R289" i="9"/>
  <c r="P289" i="9"/>
  <c r="BI284" i="9"/>
  <c r="BH284" i="9"/>
  <c r="BG284" i="9"/>
  <c r="BF284" i="9"/>
  <c r="T284" i="9"/>
  <c r="R284" i="9"/>
  <c r="P284" i="9"/>
  <c r="BI281" i="9"/>
  <c r="BH281" i="9"/>
  <c r="BG281" i="9"/>
  <c r="BF281" i="9"/>
  <c r="T281" i="9"/>
  <c r="R281" i="9"/>
  <c r="P281" i="9"/>
  <c r="BI277" i="9"/>
  <c r="BH277" i="9"/>
  <c r="BG277" i="9"/>
  <c r="BF277" i="9"/>
  <c r="T277" i="9"/>
  <c r="R277" i="9"/>
  <c r="P277" i="9"/>
  <c r="BI272" i="9"/>
  <c r="BH272" i="9"/>
  <c r="BG272" i="9"/>
  <c r="BF272" i="9"/>
  <c r="T272" i="9"/>
  <c r="T271" i="9" s="1"/>
  <c r="R272" i="9"/>
  <c r="R271" i="9"/>
  <c r="P272" i="9"/>
  <c r="P271" i="9"/>
  <c r="BI268" i="9"/>
  <c r="BH268" i="9"/>
  <c r="BG268" i="9"/>
  <c r="BF268" i="9"/>
  <c r="T268" i="9"/>
  <c r="R268" i="9"/>
  <c r="P268" i="9"/>
  <c r="BI261" i="9"/>
  <c r="BH261" i="9"/>
  <c r="BG261" i="9"/>
  <c r="BF261" i="9"/>
  <c r="T261" i="9"/>
  <c r="R261" i="9"/>
  <c r="P261" i="9"/>
  <c r="BI257" i="9"/>
  <c r="BH257" i="9"/>
  <c r="BG257" i="9"/>
  <c r="BF257" i="9"/>
  <c r="T257" i="9"/>
  <c r="R257" i="9"/>
  <c r="P257" i="9"/>
  <c r="BI252" i="9"/>
  <c r="BH252" i="9"/>
  <c r="BG252" i="9"/>
  <c r="BF252" i="9"/>
  <c r="T252" i="9"/>
  <c r="R252" i="9"/>
  <c r="P252" i="9"/>
  <c r="BI247" i="9"/>
  <c r="BH247" i="9"/>
  <c r="BG247" i="9"/>
  <c r="BF247" i="9"/>
  <c r="T247" i="9"/>
  <c r="R247" i="9"/>
  <c r="P247" i="9"/>
  <c r="BI241" i="9"/>
  <c r="BH241" i="9"/>
  <c r="BG241" i="9"/>
  <c r="BF241" i="9"/>
  <c r="T241" i="9"/>
  <c r="R241" i="9"/>
  <c r="P241" i="9"/>
  <c r="BI238" i="9"/>
  <c r="BH238" i="9"/>
  <c r="BG238" i="9"/>
  <c r="BF238" i="9"/>
  <c r="T238" i="9"/>
  <c r="R238" i="9"/>
  <c r="P238" i="9"/>
  <c r="BI235" i="9"/>
  <c r="BH235" i="9"/>
  <c r="BG235" i="9"/>
  <c r="BF235" i="9"/>
  <c r="T235" i="9"/>
  <c r="R235" i="9"/>
  <c r="P235" i="9"/>
  <c r="BI232" i="9"/>
  <c r="BH232" i="9"/>
  <c r="BG232" i="9"/>
  <c r="BF232" i="9"/>
  <c r="T232" i="9"/>
  <c r="R232" i="9"/>
  <c r="P232" i="9"/>
  <c r="BI224" i="9"/>
  <c r="BH224" i="9"/>
  <c r="BG224" i="9"/>
  <c r="BF224" i="9"/>
  <c r="T224" i="9"/>
  <c r="R224" i="9"/>
  <c r="P224" i="9"/>
  <c r="BI220" i="9"/>
  <c r="BH220" i="9"/>
  <c r="BG220" i="9"/>
  <c r="BF220" i="9"/>
  <c r="T220" i="9"/>
  <c r="R220" i="9"/>
  <c r="P220" i="9"/>
  <c r="BI216" i="9"/>
  <c r="BH216" i="9"/>
  <c r="BG216" i="9"/>
  <c r="BF216" i="9"/>
  <c r="T216" i="9"/>
  <c r="R216" i="9"/>
  <c r="P216" i="9"/>
  <c r="BI212" i="9"/>
  <c r="BH212" i="9"/>
  <c r="BG212" i="9"/>
  <c r="BF212" i="9"/>
  <c r="T212" i="9"/>
  <c r="R212" i="9"/>
  <c r="P212" i="9"/>
  <c r="BI208" i="9"/>
  <c r="BH208" i="9"/>
  <c r="BG208" i="9"/>
  <c r="BF208" i="9"/>
  <c r="T208" i="9"/>
  <c r="R208" i="9"/>
  <c r="P208" i="9"/>
  <c r="BI204" i="9"/>
  <c r="BH204" i="9"/>
  <c r="BG204" i="9"/>
  <c r="BF204" i="9"/>
  <c r="T204" i="9"/>
  <c r="R204" i="9"/>
  <c r="P204" i="9"/>
  <c r="BI200" i="9"/>
  <c r="BH200" i="9"/>
  <c r="BG200" i="9"/>
  <c r="BF200" i="9"/>
  <c r="T200" i="9"/>
  <c r="R200" i="9"/>
  <c r="P200" i="9"/>
  <c r="BI196" i="9"/>
  <c r="BH196" i="9"/>
  <c r="BG196" i="9"/>
  <c r="BF196" i="9"/>
  <c r="T196" i="9"/>
  <c r="R196" i="9"/>
  <c r="P196" i="9"/>
  <c r="BI192" i="9"/>
  <c r="BH192" i="9"/>
  <c r="BG192" i="9"/>
  <c r="BF192" i="9"/>
  <c r="T192" i="9"/>
  <c r="R192" i="9"/>
  <c r="P192" i="9"/>
  <c r="BI188" i="9"/>
  <c r="BH188" i="9"/>
  <c r="BG188" i="9"/>
  <c r="BF188" i="9"/>
  <c r="T188" i="9"/>
  <c r="R188" i="9"/>
  <c r="P188" i="9"/>
  <c r="BI184" i="9"/>
  <c r="BH184" i="9"/>
  <c r="BG184" i="9"/>
  <c r="BF184" i="9"/>
  <c r="T184" i="9"/>
  <c r="R184" i="9"/>
  <c r="P184" i="9"/>
  <c r="BI169" i="9"/>
  <c r="BH169" i="9"/>
  <c r="BG169" i="9"/>
  <c r="BF169" i="9"/>
  <c r="T169" i="9"/>
  <c r="R169" i="9"/>
  <c r="P169" i="9"/>
  <c r="BI164" i="9"/>
  <c r="BH164" i="9"/>
  <c r="BG164" i="9"/>
  <c r="BF164" i="9"/>
  <c r="T164" i="9"/>
  <c r="R164" i="9"/>
  <c r="P164" i="9"/>
  <c r="BI160" i="9"/>
  <c r="BH160" i="9"/>
  <c r="BG160" i="9"/>
  <c r="BF160" i="9"/>
  <c r="T160" i="9"/>
  <c r="R160" i="9"/>
  <c r="P160" i="9"/>
  <c r="BI156" i="9"/>
  <c r="BH156" i="9"/>
  <c r="BG156" i="9"/>
  <c r="BF156" i="9"/>
  <c r="T156" i="9"/>
  <c r="R156" i="9"/>
  <c r="P156" i="9"/>
  <c r="BI152" i="9"/>
  <c r="BH152" i="9"/>
  <c r="BG152" i="9"/>
  <c r="BF152" i="9"/>
  <c r="T152" i="9"/>
  <c r="R152" i="9"/>
  <c r="P152" i="9"/>
  <c r="BI148" i="9"/>
  <c r="BH148" i="9"/>
  <c r="BG148" i="9"/>
  <c r="BF148" i="9"/>
  <c r="T148" i="9"/>
  <c r="R148" i="9"/>
  <c r="P148" i="9"/>
  <c r="BI144" i="9"/>
  <c r="BH144" i="9"/>
  <c r="BG144" i="9"/>
  <c r="BF144" i="9"/>
  <c r="T144" i="9"/>
  <c r="R144" i="9"/>
  <c r="P144" i="9"/>
  <c r="BI139" i="9"/>
  <c r="BH139" i="9"/>
  <c r="BG139" i="9"/>
  <c r="BF139" i="9"/>
  <c r="T139" i="9"/>
  <c r="R139" i="9"/>
  <c r="P139" i="9"/>
  <c r="BI136" i="9"/>
  <c r="BH136" i="9"/>
  <c r="BG136" i="9"/>
  <c r="BF136" i="9"/>
  <c r="T136" i="9"/>
  <c r="R136" i="9"/>
  <c r="R129" i="9" s="1"/>
  <c r="P136" i="9"/>
  <c r="BI133" i="9"/>
  <c r="BH133" i="9"/>
  <c r="BG133" i="9"/>
  <c r="BF133" i="9"/>
  <c r="T133" i="9"/>
  <c r="R133" i="9"/>
  <c r="P133" i="9"/>
  <c r="BI130" i="9"/>
  <c r="BH130" i="9"/>
  <c r="BG130" i="9"/>
  <c r="BF130" i="9"/>
  <c r="T130" i="9"/>
  <c r="R130" i="9"/>
  <c r="P130" i="9"/>
  <c r="P129" i="9" s="1"/>
  <c r="J123" i="9"/>
  <c r="F123" i="9"/>
  <c r="F121" i="9"/>
  <c r="E119" i="9"/>
  <c r="J93" i="9"/>
  <c r="F93" i="9"/>
  <c r="F91" i="9"/>
  <c r="E89" i="9"/>
  <c r="J26" i="9"/>
  <c r="E26" i="9"/>
  <c r="J124" i="9" s="1"/>
  <c r="J25" i="9"/>
  <c r="J20" i="9"/>
  <c r="E20" i="9"/>
  <c r="F94" i="9"/>
  <c r="J19" i="9"/>
  <c r="J14" i="9"/>
  <c r="J91" i="9"/>
  <c r="E7" i="9"/>
  <c r="E115" i="9"/>
  <c r="J39" i="8"/>
  <c r="J38" i="8"/>
  <c r="AY105" i="1" s="1"/>
  <c r="J37" i="8"/>
  <c r="AX105" i="1"/>
  <c r="BI246" i="8"/>
  <c r="BH246" i="8"/>
  <c r="BG246" i="8"/>
  <c r="BF246" i="8"/>
  <c r="T246" i="8"/>
  <c r="T245" i="8" s="1"/>
  <c r="R246" i="8"/>
  <c r="R245" i="8" s="1"/>
  <c r="P246" i="8"/>
  <c r="P245" i="8" s="1"/>
  <c r="BI242" i="8"/>
  <c r="BH242" i="8"/>
  <c r="BG242" i="8"/>
  <c r="BF242" i="8"/>
  <c r="T242" i="8"/>
  <c r="R242" i="8"/>
  <c r="P242" i="8"/>
  <c r="BI240" i="8"/>
  <c r="BH240" i="8"/>
  <c r="BG240" i="8"/>
  <c r="BF240" i="8"/>
  <c r="T240" i="8"/>
  <c r="R240" i="8"/>
  <c r="P240" i="8"/>
  <c r="BI238" i="8"/>
  <c r="BH238" i="8"/>
  <c r="BG238" i="8"/>
  <c r="BF238" i="8"/>
  <c r="T238" i="8"/>
  <c r="R238" i="8"/>
  <c r="P238" i="8"/>
  <c r="BI235" i="8"/>
  <c r="BH235" i="8"/>
  <c r="BG235" i="8"/>
  <c r="BF235" i="8"/>
  <c r="T235" i="8"/>
  <c r="R235" i="8"/>
  <c r="P235" i="8"/>
  <c r="BI233" i="8"/>
  <c r="BH233" i="8"/>
  <c r="BG233" i="8"/>
  <c r="BF233" i="8"/>
  <c r="T233" i="8"/>
  <c r="R233" i="8"/>
  <c r="P233" i="8"/>
  <c r="BI230" i="8"/>
  <c r="BH230" i="8"/>
  <c r="BG230" i="8"/>
  <c r="BF230" i="8"/>
  <c r="T230" i="8"/>
  <c r="R230" i="8"/>
  <c r="P230" i="8"/>
  <c r="BI229" i="8"/>
  <c r="BH229" i="8"/>
  <c r="BG229" i="8"/>
  <c r="BF229" i="8"/>
  <c r="T229" i="8"/>
  <c r="R229" i="8"/>
  <c r="P229" i="8"/>
  <c r="BI225" i="8"/>
  <c r="BH225" i="8"/>
  <c r="BG225" i="8"/>
  <c r="BF225" i="8"/>
  <c r="T225" i="8"/>
  <c r="R225" i="8"/>
  <c r="P225" i="8"/>
  <c r="BI221" i="8"/>
  <c r="BH221" i="8"/>
  <c r="BG221" i="8"/>
  <c r="BF221" i="8"/>
  <c r="T221" i="8"/>
  <c r="R221" i="8"/>
  <c r="P221" i="8"/>
  <c r="BI217" i="8"/>
  <c r="BH217" i="8"/>
  <c r="BG217" i="8"/>
  <c r="BF217" i="8"/>
  <c r="T217" i="8"/>
  <c r="R217" i="8"/>
  <c r="P217" i="8"/>
  <c r="BI214" i="8"/>
  <c r="BH214" i="8"/>
  <c r="BG214" i="8"/>
  <c r="BF214" i="8"/>
  <c r="T214" i="8"/>
  <c r="R214" i="8"/>
  <c r="P214" i="8"/>
  <c r="BI210" i="8"/>
  <c r="BH210" i="8"/>
  <c r="BG210" i="8"/>
  <c r="BF210" i="8"/>
  <c r="T210" i="8"/>
  <c r="R210" i="8"/>
  <c r="P210" i="8"/>
  <c r="BI206" i="8"/>
  <c r="BH206" i="8"/>
  <c r="BG206" i="8"/>
  <c r="BF206" i="8"/>
  <c r="T206" i="8"/>
  <c r="R206" i="8"/>
  <c r="P206" i="8"/>
  <c r="BI202" i="8"/>
  <c r="BH202" i="8"/>
  <c r="BG202" i="8"/>
  <c r="BF202" i="8"/>
  <c r="T202" i="8"/>
  <c r="R202" i="8"/>
  <c r="P202" i="8"/>
  <c r="BI198" i="8"/>
  <c r="BH198" i="8"/>
  <c r="BG198" i="8"/>
  <c r="BF198" i="8"/>
  <c r="T198" i="8"/>
  <c r="R198" i="8"/>
  <c r="P198" i="8"/>
  <c r="BI193" i="8"/>
  <c r="BH193" i="8"/>
  <c r="BG193" i="8"/>
  <c r="BF193" i="8"/>
  <c r="T193" i="8"/>
  <c r="R193" i="8"/>
  <c r="P193" i="8"/>
  <c r="BI188" i="8"/>
  <c r="BH188" i="8"/>
  <c r="BG188" i="8"/>
  <c r="BF188" i="8"/>
  <c r="T188" i="8"/>
  <c r="R188" i="8"/>
  <c r="P188" i="8"/>
  <c r="BI185" i="8"/>
  <c r="BH185" i="8"/>
  <c r="BG185" i="8"/>
  <c r="BF185" i="8"/>
  <c r="T185" i="8"/>
  <c r="R185" i="8"/>
  <c r="P185" i="8"/>
  <c r="BI182" i="8"/>
  <c r="BH182" i="8"/>
  <c r="BG182" i="8"/>
  <c r="BF182" i="8"/>
  <c r="T182" i="8"/>
  <c r="R182" i="8"/>
  <c r="P182" i="8"/>
  <c r="BI179" i="8"/>
  <c r="BH179" i="8"/>
  <c r="BG179" i="8"/>
  <c r="BF179" i="8"/>
  <c r="T179" i="8"/>
  <c r="R179" i="8"/>
  <c r="P179" i="8"/>
  <c r="BI176" i="8"/>
  <c r="BH176" i="8"/>
  <c r="BG176" i="8"/>
  <c r="BF176" i="8"/>
  <c r="T176" i="8"/>
  <c r="R176" i="8"/>
  <c r="P176" i="8"/>
  <c r="BI173" i="8"/>
  <c r="BH173" i="8"/>
  <c r="BG173" i="8"/>
  <c r="BF173" i="8"/>
  <c r="T173" i="8"/>
  <c r="R173" i="8"/>
  <c r="P173" i="8"/>
  <c r="BI169" i="8"/>
  <c r="BH169" i="8"/>
  <c r="BG169" i="8"/>
  <c r="BF169" i="8"/>
  <c r="T169" i="8"/>
  <c r="R169" i="8"/>
  <c r="P169" i="8"/>
  <c r="BI164" i="8"/>
  <c r="BH164" i="8"/>
  <c r="BG164" i="8"/>
  <c r="BF164" i="8"/>
  <c r="T164" i="8"/>
  <c r="R164" i="8"/>
  <c r="P164" i="8"/>
  <c r="BI160" i="8"/>
  <c r="BH160" i="8"/>
  <c r="BG160" i="8"/>
  <c r="BF160" i="8"/>
  <c r="T160" i="8"/>
  <c r="R160" i="8"/>
  <c r="P160" i="8"/>
  <c r="BI156" i="8"/>
  <c r="BH156" i="8"/>
  <c r="BG156" i="8"/>
  <c r="BF156" i="8"/>
  <c r="T156" i="8"/>
  <c r="R156" i="8"/>
  <c r="P156" i="8"/>
  <c r="BI152" i="8"/>
  <c r="BH152" i="8"/>
  <c r="BG152" i="8"/>
  <c r="BF152" i="8"/>
  <c r="T152" i="8"/>
  <c r="R152" i="8"/>
  <c r="P152" i="8"/>
  <c r="BI148" i="8"/>
  <c r="BH148" i="8"/>
  <c r="BG148" i="8"/>
  <c r="BF148" i="8"/>
  <c r="T148" i="8"/>
  <c r="R148" i="8"/>
  <c r="P148" i="8"/>
  <c r="BI144" i="8"/>
  <c r="BH144" i="8"/>
  <c r="BG144" i="8"/>
  <c r="BF144" i="8"/>
  <c r="T144" i="8"/>
  <c r="R144" i="8"/>
  <c r="P144" i="8"/>
  <c r="BI140" i="8"/>
  <c r="BH140" i="8"/>
  <c r="BG140" i="8"/>
  <c r="BF140" i="8"/>
  <c r="T140" i="8"/>
  <c r="R140" i="8"/>
  <c r="P140" i="8"/>
  <c r="BI136" i="8"/>
  <c r="BH136" i="8"/>
  <c r="BG136" i="8"/>
  <c r="BF136" i="8"/>
  <c r="T136" i="8"/>
  <c r="R136" i="8"/>
  <c r="P136" i="8"/>
  <c r="BI129" i="8"/>
  <c r="BH129" i="8"/>
  <c r="BG129" i="8"/>
  <c r="BF129" i="8"/>
  <c r="T129" i="8"/>
  <c r="R129" i="8"/>
  <c r="P129" i="8"/>
  <c r="J122" i="8"/>
  <c r="F122" i="8"/>
  <c r="F120" i="8"/>
  <c r="E118" i="8"/>
  <c r="J93" i="8"/>
  <c r="F93" i="8"/>
  <c r="F91" i="8"/>
  <c r="E89" i="8"/>
  <c r="J26" i="8"/>
  <c r="E26" i="8"/>
  <c r="J123" i="8"/>
  <c r="J25" i="8"/>
  <c r="J20" i="8"/>
  <c r="E20" i="8"/>
  <c r="F123" i="8"/>
  <c r="J19" i="8"/>
  <c r="J14" i="8"/>
  <c r="J91" i="8"/>
  <c r="E7" i="8"/>
  <c r="E85" i="8"/>
  <c r="J39" i="7"/>
  <c r="J38" i="7"/>
  <c r="AY104" i="1"/>
  <c r="J37" i="7"/>
  <c r="AX104" i="1"/>
  <c r="BI351" i="7"/>
  <c r="BH351" i="7"/>
  <c r="BG351" i="7"/>
  <c r="BF351" i="7"/>
  <c r="T351" i="7"/>
  <c r="T350" i="7" s="1"/>
  <c r="R351" i="7"/>
  <c r="R350" i="7" s="1"/>
  <c r="P351" i="7"/>
  <c r="P350" i="7"/>
  <c r="BI348" i="7"/>
  <c r="BH348" i="7"/>
  <c r="BG348" i="7"/>
  <c r="BF348" i="7"/>
  <c r="T348" i="7"/>
  <c r="R348" i="7"/>
  <c r="P348" i="7"/>
  <c r="BI345" i="7"/>
  <c r="BH345" i="7"/>
  <c r="BG345" i="7"/>
  <c r="BF345" i="7"/>
  <c r="T345" i="7"/>
  <c r="R345" i="7"/>
  <c r="P345" i="7"/>
  <c r="BI343" i="7"/>
  <c r="BH343" i="7"/>
  <c r="BG343" i="7"/>
  <c r="BF343" i="7"/>
  <c r="T343" i="7"/>
  <c r="R343" i="7"/>
  <c r="P343" i="7"/>
  <c r="BI341" i="7"/>
  <c r="BH341" i="7"/>
  <c r="BG341" i="7"/>
  <c r="BF341" i="7"/>
  <c r="T341" i="7"/>
  <c r="R341" i="7"/>
  <c r="P341" i="7"/>
  <c r="BI339" i="7"/>
  <c r="BH339" i="7"/>
  <c r="BG339" i="7"/>
  <c r="BF339" i="7"/>
  <c r="T339" i="7"/>
  <c r="R339" i="7"/>
  <c r="P339" i="7"/>
  <c r="BI337" i="7"/>
  <c r="BH337" i="7"/>
  <c r="BG337" i="7"/>
  <c r="BF337" i="7"/>
  <c r="T337" i="7"/>
  <c r="R337" i="7"/>
  <c r="P337" i="7"/>
  <c r="BI335" i="7"/>
  <c r="BH335" i="7"/>
  <c r="BG335" i="7"/>
  <c r="BF335" i="7"/>
  <c r="T335" i="7"/>
  <c r="R335" i="7"/>
  <c r="P335" i="7"/>
  <c r="BI333" i="7"/>
  <c r="BH333" i="7"/>
  <c r="BG333" i="7"/>
  <c r="BF333" i="7"/>
  <c r="T333" i="7"/>
  <c r="R333" i="7"/>
  <c r="P333" i="7"/>
  <c r="BI331" i="7"/>
  <c r="BH331" i="7"/>
  <c r="BG331" i="7"/>
  <c r="BF331" i="7"/>
  <c r="T331" i="7"/>
  <c r="R331" i="7"/>
  <c r="P331" i="7"/>
  <c r="BI328" i="7"/>
  <c r="BH328" i="7"/>
  <c r="BG328" i="7"/>
  <c r="BF328" i="7"/>
  <c r="T328" i="7"/>
  <c r="R328" i="7"/>
  <c r="P328" i="7"/>
  <c r="BI325" i="7"/>
  <c r="BH325" i="7"/>
  <c r="BG325" i="7"/>
  <c r="BF325" i="7"/>
  <c r="T325" i="7"/>
  <c r="R325" i="7"/>
  <c r="P325" i="7"/>
  <c r="BI323" i="7"/>
  <c r="BH323" i="7"/>
  <c r="BG323" i="7"/>
  <c r="BF323" i="7"/>
  <c r="T323" i="7"/>
  <c r="R323" i="7"/>
  <c r="P323" i="7"/>
  <c r="BI320" i="7"/>
  <c r="BH320" i="7"/>
  <c r="BG320" i="7"/>
  <c r="BF320" i="7"/>
  <c r="T320" i="7"/>
  <c r="R320" i="7"/>
  <c r="P320" i="7"/>
  <c r="BI319" i="7"/>
  <c r="BH319" i="7"/>
  <c r="BG319" i="7"/>
  <c r="BF319" i="7"/>
  <c r="T319" i="7"/>
  <c r="R319" i="7"/>
  <c r="P319" i="7"/>
  <c r="BI316" i="7"/>
  <c r="BH316" i="7"/>
  <c r="BG316" i="7"/>
  <c r="BF316" i="7"/>
  <c r="T316" i="7"/>
  <c r="R316" i="7"/>
  <c r="P316" i="7"/>
  <c r="BI315" i="7"/>
  <c r="BH315" i="7"/>
  <c r="BG315" i="7"/>
  <c r="BF315" i="7"/>
  <c r="T315" i="7"/>
  <c r="R315" i="7"/>
  <c r="P315" i="7"/>
  <c r="BI311" i="7"/>
  <c r="BH311" i="7"/>
  <c r="BG311" i="7"/>
  <c r="BF311" i="7"/>
  <c r="T311" i="7"/>
  <c r="R311" i="7"/>
  <c r="P311" i="7"/>
  <c r="BI310" i="7"/>
  <c r="BH310" i="7"/>
  <c r="BG310" i="7"/>
  <c r="BF310" i="7"/>
  <c r="T310" i="7"/>
  <c r="R310" i="7"/>
  <c r="P310" i="7"/>
  <c r="BI307" i="7"/>
  <c r="BH307" i="7"/>
  <c r="BG307" i="7"/>
  <c r="BF307" i="7"/>
  <c r="T307" i="7"/>
  <c r="R307" i="7"/>
  <c r="P307" i="7"/>
  <c r="BI304" i="7"/>
  <c r="BH304" i="7"/>
  <c r="BG304" i="7"/>
  <c r="BF304" i="7"/>
  <c r="T304" i="7"/>
  <c r="R304" i="7"/>
  <c r="P304" i="7"/>
  <c r="BI302" i="7"/>
  <c r="BH302" i="7"/>
  <c r="BG302" i="7"/>
  <c r="BF302" i="7"/>
  <c r="T302" i="7"/>
  <c r="R302" i="7"/>
  <c r="P302" i="7"/>
  <c r="BI300" i="7"/>
  <c r="BH300" i="7"/>
  <c r="BG300" i="7"/>
  <c r="BF300" i="7"/>
  <c r="T300" i="7"/>
  <c r="R300" i="7"/>
  <c r="P300" i="7"/>
  <c r="BI298" i="7"/>
  <c r="BH298" i="7"/>
  <c r="BG298" i="7"/>
  <c r="BF298" i="7"/>
  <c r="T298" i="7"/>
  <c r="R298" i="7"/>
  <c r="P298" i="7"/>
  <c r="BI296" i="7"/>
  <c r="BH296" i="7"/>
  <c r="BG296" i="7"/>
  <c r="BF296" i="7"/>
  <c r="T296" i="7"/>
  <c r="R296" i="7"/>
  <c r="P296" i="7"/>
  <c r="BI293" i="7"/>
  <c r="BH293" i="7"/>
  <c r="BG293" i="7"/>
  <c r="BF293" i="7"/>
  <c r="T293" i="7"/>
  <c r="R293" i="7"/>
  <c r="P293" i="7"/>
  <c r="BI290" i="7"/>
  <c r="BH290" i="7"/>
  <c r="BG290" i="7"/>
  <c r="BF290" i="7"/>
  <c r="T290" i="7"/>
  <c r="R290" i="7"/>
  <c r="P290" i="7"/>
  <c r="BI285" i="7"/>
  <c r="BH285" i="7"/>
  <c r="BG285" i="7"/>
  <c r="BF285" i="7"/>
  <c r="T285" i="7"/>
  <c r="R285" i="7"/>
  <c r="P285" i="7"/>
  <c r="BI282" i="7"/>
  <c r="BH282" i="7"/>
  <c r="BG282" i="7"/>
  <c r="BF282" i="7"/>
  <c r="T282" i="7"/>
  <c r="R282" i="7"/>
  <c r="P282" i="7"/>
  <c r="BI278" i="7"/>
  <c r="BH278" i="7"/>
  <c r="BG278" i="7"/>
  <c r="BF278" i="7"/>
  <c r="T278" i="7"/>
  <c r="R278" i="7"/>
  <c r="P278" i="7"/>
  <c r="BI273" i="7"/>
  <c r="BH273" i="7"/>
  <c r="BG273" i="7"/>
  <c r="BF273" i="7"/>
  <c r="T273" i="7"/>
  <c r="T272" i="7" s="1"/>
  <c r="R273" i="7"/>
  <c r="R272" i="7"/>
  <c r="P273" i="7"/>
  <c r="P272" i="7"/>
  <c r="BI269" i="7"/>
  <c r="BH269" i="7"/>
  <c r="BG269" i="7"/>
  <c r="BF269" i="7"/>
  <c r="T269" i="7"/>
  <c r="R269" i="7"/>
  <c r="P269" i="7"/>
  <c r="BI261" i="7"/>
  <c r="BH261" i="7"/>
  <c r="BG261" i="7"/>
  <c r="BF261" i="7"/>
  <c r="T261" i="7"/>
  <c r="R261" i="7"/>
  <c r="P261" i="7"/>
  <c r="BI257" i="7"/>
  <c r="BH257" i="7"/>
  <c r="BG257" i="7"/>
  <c r="BF257" i="7"/>
  <c r="T257" i="7"/>
  <c r="R257" i="7"/>
  <c r="P257" i="7"/>
  <c r="BI252" i="7"/>
  <c r="BH252" i="7"/>
  <c r="BG252" i="7"/>
  <c r="BF252" i="7"/>
  <c r="T252" i="7"/>
  <c r="R252" i="7"/>
  <c r="P252" i="7"/>
  <c r="BI246" i="7"/>
  <c r="BH246" i="7"/>
  <c r="BG246" i="7"/>
  <c r="BF246" i="7"/>
  <c r="T246" i="7"/>
  <c r="R246" i="7"/>
  <c r="P246" i="7"/>
  <c r="BI241" i="7"/>
  <c r="BH241" i="7"/>
  <c r="BG241" i="7"/>
  <c r="BF241" i="7"/>
  <c r="T241" i="7"/>
  <c r="R241" i="7"/>
  <c r="P241" i="7"/>
  <c r="BI238" i="7"/>
  <c r="BH238" i="7"/>
  <c r="BG238" i="7"/>
  <c r="BF238" i="7"/>
  <c r="T238" i="7"/>
  <c r="R238" i="7"/>
  <c r="P238" i="7"/>
  <c r="BI235" i="7"/>
  <c r="BH235" i="7"/>
  <c r="BG235" i="7"/>
  <c r="BF235" i="7"/>
  <c r="T235" i="7"/>
  <c r="R235" i="7"/>
  <c r="P235" i="7"/>
  <c r="BI232" i="7"/>
  <c r="BH232" i="7"/>
  <c r="BG232" i="7"/>
  <c r="BF232" i="7"/>
  <c r="T232" i="7"/>
  <c r="R232" i="7"/>
  <c r="P232" i="7"/>
  <c r="BI224" i="7"/>
  <c r="BH224" i="7"/>
  <c r="BG224" i="7"/>
  <c r="BF224" i="7"/>
  <c r="T224" i="7"/>
  <c r="R224" i="7"/>
  <c r="P224" i="7"/>
  <c r="BI220" i="7"/>
  <c r="BH220" i="7"/>
  <c r="BG220" i="7"/>
  <c r="BF220" i="7"/>
  <c r="T220" i="7"/>
  <c r="R220" i="7"/>
  <c r="P220" i="7"/>
  <c r="BI216" i="7"/>
  <c r="BH216" i="7"/>
  <c r="BG216" i="7"/>
  <c r="BF216" i="7"/>
  <c r="T216" i="7"/>
  <c r="R216" i="7"/>
  <c r="P216" i="7"/>
  <c r="BI212" i="7"/>
  <c r="BH212" i="7"/>
  <c r="BG212" i="7"/>
  <c r="BF212" i="7"/>
  <c r="T212" i="7"/>
  <c r="R212" i="7"/>
  <c r="P212" i="7"/>
  <c r="BI208" i="7"/>
  <c r="BH208" i="7"/>
  <c r="BG208" i="7"/>
  <c r="BF208" i="7"/>
  <c r="T208" i="7"/>
  <c r="R208" i="7"/>
  <c r="P208" i="7"/>
  <c r="BI204" i="7"/>
  <c r="BH204" i="7"/>
  <c r="BG204" i="7"/>
  <c r="BF204" i="7"/>
  <c r="T204" i="7"/>
  <c r="R204" i="7"/>
  <c r="P204" i="7"/>
  <c r="BI200" i="7"/>
  <c r="BH200" i="7"/>
  <c r="BG200" i="7"/>
  <c r="BF200" i="7"/>
  <c r="T200" i="7"/>
  <c r="R200" i="7"/>
  <c r="P200" i="7"/>
  <c r="BI196" i="7"/>
  <c r="BH196" i="7"/>
  <c r="BG196" i="7"/>
  <c r="BF196" i="7"/>
  <c r="T196" i="7"/>
  <c r="R196" i="7"/>
  <c r="P196" i="7"/>
  <c r="BI192" i="7"/>
  <c r="BH192" i="7"/>
  <c r="BG192" i="7"/>
  <c r="BF192" i="7"/>
  <c r="T192" i="7"/>
  <c r="R192" i="7"/>
  <c r="P192" i="7"/>
  <c r="BI188" i="7"/>
  <c r="BH188" i="7"/>
  <c r="BG188" i="7"/>
  <c r="BF188" i="7"/>
  <c r="T188" i="7"/>
  <c r="R188" i="7"/>
  <c r="P188" i="7"/>
  <c r="BI184" i="7"/>
  <c r="BH184" i="7"/>
  <c r="BG184" i="7"/>
  <c r="BF184" i="7"/>
  <c r="T184" i="7"/>
  <c r="R184" i="7"/>
  <c r="P184" i="7"/>
  <c r="BI171" i="7"/>
  <c r="BH171" i="7"/>
  <c r="BG171" i="7"/>
  <c r="BF171" i="7"/>
  <c r="T171" i="7"/>
  <c r="R171" i="7"/>
  <c r="P171" i="7"/>
  <c r="BI166" i="7"/>
  <c r="BH166" i="7"/>
  <c r="BG166" i="7"/>
  <c r="BF166" i="7"/>
  <c r="T166" i="7"/>
  <c r="R166" i="7"/>
  <c r="P166" i="7"/>
  <c r="BI162" i="7"/>
  <c r="BH162" i="7"/>
  <c r="BG162" i="7"/>
  <c r="BF162" i="7"/>
  <c r="T162" i="7"/>
  <c r="R162" i="7"/>
  <c r="P162" i="7"/>
  <c r="BI158" i="7"/>
  <c r="BH158" i="7"/>
  <c r="BG158" i="7"/>
  <c r="BF158" i="7"/>
  <c r="T158" i="7"/>
  <c r="R158" i="7"/>
  <c r="P158" i="7"/>
  <c r="BI154" i="7"/>
  <c r="BH154" i="7"/>
  <c r="BG154" i="7"/>
  <c r="BF154" i="7"/>
  <c r="T154" i="7"/>
  <c r="R154" i="7"/>
  <c r="P154" i="7"/>
  <c r="BI150" i="7"/>
  <c r="BH150" i="7"/>
  <c r="BG150" i="7"/>
  <c r="BF150" i="7"/>
  <c r="T150" i="7"/>
  <c r="R150" i="7"/>
  <c r="P150" i="7"/>
  <c r="BI146" i="7"/>
  <c r="BH146" i="7"/>
  <c r="BG146" i="7"/>
  <c r="BF146" i="7"/>
  <c r="T146" i="7"/>
  <c r="R146" i="7"/>
  <c r="P146" i="7"/>
  <c r="BI139" i="7"/>
  <c r="BH139" i="7"/>
  <c r="BG139" i="7"/>
  <c r="BF139" i="7"/>
  <c r="T139" i="7"/>
  <c r="R139" i="7"/>
  <c r="P139" i="7"/>
  <c r="BI136" i="7"/>
  <c r="BH136" i="7"/>
  <c r="BG136" i="7"/>
  <c r="BF136" i="7"/>
  <c r="T136" i="7"/>
  <c r="R136" i="7"/>
  <c r="P136" i="7"/>
  <c r="BI133" i="7"/>
  <c r="BH133" i="7"/>
  <c r="BG133" i="7"/>
  <c r="BF133" i="7"/>
  <c r="T133" i="7"/>
  <c r="R133" i="7"/>
  <c r="P133" i="7"/>
  <c r="BI130" i="7"/>
  <c r="BH130" i="7"/>
  <c r="BG130" i="7"/>
  <c r="BF130" i="7"/>
  <c r="T130" i="7"/>
  <c r="R130" i="7"/>
  <c r="R129" i="7" s="1"/>
  <c r="P130" i="7"/>
  <c r="P129" i="7" s="1"/>
  <c r="J123" i="7"/>
  <c r="F123" i="7"/>
  <c r="F121" i="7"/>
  <c r="E119" i="7"/>
  <c r="J93" i="7"/>
  <c r="F93" i="7"/>
  <c r="F91" i="7"/>
  <c r="E89" i="7"/>
  <c r="J26" i="7"/>
  <c r="E26" i="7"/>
  <c r="J124" i="7"/>
  <c r="J25" i="7"/>
  <c r="J20" i="7"/>
  <c r="E20" i="7"/>
  <c r="F124" i="7"/>
  <c r="J19" i="7"/>
  <c r="J14" i="7"/>
  <c r="J121" i="7"/>
  <c r="E7" i="7"/>
  <c r="E85" i="7"/>
  <c r="J39" i="6"/>
  <c r="J38" i="6"/>
  <c r="AY102" i="1"/>
  <c r="J37" i="6"/>
  <c r="AX102" i="1"/>
  <c r="BI284" i="6"/>
  <c r="BH284" i="6"/>
  <c r="BG284" i="6"/>
  <c r="BF284" i="6"/>
  <c r="T284" i="6"/>
  <c r="T283" i="6" s="1"/>
  <c r="T282" i="6" s="1"/>
  <c r="R284" i="6"/>
  <c r="R283" i="6" s="1"/>
  <c r="R282" i="6" s="1"/>
  <c r="P284" i="6"/>
  <c r="P283" i="6"/>
  <c r="P282" i="6" s="1"/>
  <c r="BI279" i="6"/>
  <c r="BH279" i="6"/>
  <c r="BG279" i="6"/>
  <c r="BF279" i="6"/>
  <c r="T279" i="6"/>
  <c r="T278" i="6"/>
  <c r="R279" i="6"/>
  <c r="R278" i="6" s="1"/>
  <c r="P279" i="6"/>
  <c r="P278" i="6" s="1"/>
  <c r="BI273" i="6"/>
  <c r="BH273" i="6"/>
  <c r="BG273" i="6"/>
  <c r="BF273" i="6"/>
  <c r="T273" i="6"/>
  <c r="R273" i="6"/>
  <c r="P273" i="6"/>
  <c r="BI270" i="6"/>
  <c r="BH270" i="6"/>
  <c r="BG270" i="6"/>
  <c r="BF270" i="6"/>
  <c r="T270" i="6"/>
  <c r="R270" i="6"/>
  <c r="P270" i="6"/>
  <c r="BI265" i="6"/>
  <c r="BH265" i="6"/>
  <c r="BG265" i="6"/>
  <c r="BF265" i="6"/>
  <c r="T265" i="6"/>
  <c r="R265" i="6"/>
  <c r="P265" i="6"/>
  <c r="BI260" i="6"/>
  <c r="BH260" i="6"/>
  <c r="BG260" i="6"/>
  <c r="BF260" i="6"/>
  <c r="T260" i="6"/>
  <c r="R260" i="6"/>
  <c r="P260" i="6"/>
  <c r="BI257" i="6"/>
  <c r="BH257" i="6"/>
  <c r="BG257" i="6"/>
  <c r="BF257" i="6"/>
  <c r="T257" i="6"/>
  <c r="R257" i="6"/>
  <c r="P257" i="6"/>
  <c r="BI254" i="6"/>
  <c r="BH254" i="6"/>
  <c r="BG254" i="6"/>
  <c r="BF254" i="6"/>
  <c r="T254" i="6"/>
  <c r="R254" i="6"/>
  <c r="P254" i="6"/>
  <c r="BI248" i="6"/>
  <c r="BH248" i="6"/>
  <c r="BG248" i="6"/>
  <c r="BF248" i="6"/>
  <c r="T248" i="6"/>
  <c r="R248" i="6"/>
  <c r="P248" i="6"/>
  <c r="BI242" i="6"/>
  <c r="BH242" i="6"/>
  <c r="BG242" i="6"/>
  <c r="BF242" i="6"/>
  <c r="T242" i="6"/>
  <c r="T241" i="6" s="1"/>
  <c r="R242" i="6"/>
  <c r="R241" i="6" s="1"/>
  <c r="P242" i="6"/>
  <c r="P241" i="6"/>
  <c r="BI233" i="6"/>
  <c r="BH233" i="6"/>
  <c r="BG233" i="6"/>
  <c r="BF233" i="6"/>
  <c r="T233" i="6"/>
  <c r="R233" i="6"/>
  <c r="P233" i="6"/>
  <c r="BI228" i="6"/>
  <c r="BH228" i="6"/>
  <c r="BG228" i="6"/>
  <c r="BF228" i="6"/>
  <c r="T228" i="6"/>
  <c r="R228" i="6"/>
  <c r="P228" i="6"/>
  <c r="BI222" i="6"/>
  <c r="BH222" i="6"/>
  <c r="BG222" i="6"/>
  <c r="BF222" i="6"/>
  <c r="T222" i="6"/>
  <c r="R222" i="6"/>
  <c r="P222" i="6"/>
  <c r="BI219" i="6"/>
  <c r="BH219" i="6"/>
  <c r="BG219" i="6"/>
  <c r="BF219" i="6"/>
  <c r="T219" i="6"/>
  <c r="R219" i="6"/>
  <c r="P219" i="6"/>
  <c r="BI214" i="6"/>
  <c r="BH214" i="6"/>
  <c r="BG214" i="6"/>
  <c r="BF214" i="6"/>
  <c r="T214" i="6"/>
  <c r="R214" i="6"/>
  <c r="P214" i="6"/>
  <c r="BI206" i="6"/>
  <c r="BH206" i="6"/>
  <c r="BG206" i="6"/>
  <c r="BF206" i="6"/>
  <c r="T206" i="6"/>
  <c r="R206" i="6"/>
  <c r="P206" i="6"/>
  <c r="BI199" i="6"/>
  <c r="BH199" i="6"/>
  <c r="BG199" i="6"/>
  <c r="BF199" i="6"/>
  <c r="T199" i="6"/>
  <c r="R199" i="6"/>
  <c r="P199" i="6"/>
  <c r="BI194" i="6"/>
  <c r="BH194" i="6"/>
  <c r="BG194" i="6"/>
  <c r="BF194" i="6"/>
  <c r="T194" i="6"/>
  <c r="R194" i="6"/>
  <c r="P194" i="6"/>
  <c r="BI188" i="6"/>
  <c r="BH188" i="6"/>
  <c r="BG188" i="6"/>
  <c r="BF188" i="6"/>
  <c r="T188" i="6"/>
  <c r="R188" i="6"/>
  <c r="P188" i="6"/>
  <c r="BI180" i="6"/>
  <c r="BH180" i="6"/>
  <c r="BG180" i="6"/>
  <c r="BF180" i="6"/>
  <c r="T180" i="6"/>
  <c r="R180" i="6"/>
  <c r="P180" i="6"/>
  <c r="BI172" i="6"/>
  <c r="BH172" i="6"/>
  <c r="BG172" i="6"/>
  <c r="BF172" i="6"/>
  <c r="T172" i="6"/>
  <c r="R172" i="6"/>
  <c r="P172" i="6"/>
  <c r="BI169" i="6"/>
  <c r="BH169" i="6"/>
  <c r="BG169" i="6"/>
  <c r="BF169" i="6"/>
  <c r="T169" i="6"/>
  <c r="R169" i="6"/>
  <c r="P169" i="6"/>
  <c r="BI164" i="6"/>
  <c r="BH164" i="6"/>
  <c r="BG164" i="6"/>
  <c r="BF164" i="6"/>
  <c r="T164" i="6"/>
  <c r="R164" i="6"/>
  <c r="P164" i="6"/>
  <c r="BI159" i="6"/>
  <c r="BH159" i="6"/>
  <c r="BG159" i="6"/>
  <c r="BF159" i="6"/>
  <c r="T159" i="6"/>
  <c r="R159" i="6"/>
  <c r="P159" i="6"/>
  <c r="BI153" i="6"/>
  <c r="BH153" i="6"/>
  <c r="BG153" i="6"/>
  <c r="BF153" i="6"/>
  <c r="T153" i="6"/>
  <c r="R153" i="6"/>
  <c r="P153" i="6"/>
  <c r="BI150" i="6"/>
  <c r="BH150" i="6"/>
  <c r="BG150" i="6"/>
  <c r="BF150" i="6"/>
  <c r="T150" i="6"/>
  <c r="R150" i="6"/>
  <c r="P150" i="6"/>
  <c r="BI145" i="6"/>
  <c r="BH145" i="6"/>
  <c r="BG145" i="6"/>
  <c r="BF145" i="6"/>
  <c r="T145" i="6"/>
  <c r="R145" i="6"/>
  <c r="P145" i="6"/>
  <c r="BI140" i="6"/>
  <c r="BH140" i="6"/>
  <c r="BG140" i="6"/>
  <c r="BF140" i="6"/>
  <c r="T140" i="6"/>
  <c r="R140" i="6"/>
  <c r="P140" i="6"/>
  <c r="BI132" i="6"/>
  <c r="BH132" i="6"/>
  <c r="BG132" i="6"/>
  <c r="BF132" i="6"/>
  <c r="T132" i="6"/>
  <c r="R132" i="6"/>
  <c r="P132" i="6"/>
  <c r="J126" i="6"/>
  <c r="J125" i="6"/>
  <c r="F125" i="6"/>
  <c r="F123" i="6"/>
  <c r="E121" i="6"/>
  <c r="J94" i="6"/>
  <c r="J93" i="6"/>
  <c r="F93" i="6"/>
  <c r="F91" i="6"/>
  <c r="E89" i="6"/>
  <c r="J20" i="6"/>
  <c r="E20" i="6"/>
  <c r="F94" i="6"/>
  <c r="J19" i="6"/>
  <c r="J14" i="6"/>
  <c r="J123" i="6" s="1"/>
  <c r="E7" i="6"/>
  <c r="E85" i="6"/>
  <c r="J39" i="5"/>
  <c r="J38" i="5"/>
  <c r="AY101" i="1" s="1"/>
  <c r="J37" i="5"/>
  <c r="AX101" i="1"/>
  <c r="BI227" i="5"/>
  <c r="BH227" i="5"/>
  <c r="BG227" i="5"/>
  <c r="BF227" i="5"/>
  <c r="T227" i="5"/>
  <c r="T226" i="5" s="1"/>
  <c r="R227" i="5"/>
  <c r="R226" i="5" s="1"/>
  <c r="P227" i="5"/>
  <c r="P226" i="5" s="1"/>
  <c r="BI221" i="5"/>
  <c r="BH221" i="5"/>
  <c r="BG221" i="5"/>
  <c r="BF221" i="5"/>
  <c r="T221" i="5"/>
  <c r="R221" i="5"/>
  <c r="P221" i="5"/>
  <c r="BI217" i="5"/>
  <c r="BH217" i="5"/>
  <c r="BG217" i="5"/>
  <c r="BF217" i="5"/>
  <c r="T217" i="5"/>
  <c r="R217" i="5"/>
  <c r="P217" i="5"/>
  <c r="BI211" i="5"/>
  <c r="BH211" i="5"/>
  <c r="BG211" i="5"/>
  <c r="BF211" i="5"/>
  <c r="T211" i="5"/>
  <c r="R211" i="5"/>
  <c r="P211" i="5"/>
  <c r="BI206" i="5"/>
  <c r="BH206" i="5"/>
  <c r="BG206" i="5"/>
  <c r="BF206" i="5"/>
  <c r="T206" i="5"/>
  <c r="R206" i="5"/>
  <c r="P206" i="5"/>
  <c r="BI202" i="5"/>
  <c r="BH202" i="5"/>
  <c r="BG202" i="5"/>
  <c r="BF202" i="5"/>
  <c r="T202" i="5"/>
  <c r="R202" i="5"/>
  <c r="P202" i="5"/>
  <c r="BI199" i="5"/>
  <c r="BH199" i="5"/>
  <c r="BG199" i="5"/>
  <c r="BF199" i="5"/>
  <c r="T199" i="5"/>
  <c r="R199" i="5"/>
  <c r="P199" i="5"/>
  <c r="BI196" i="5"/>
  <c r="BH196" i="5"/>
  <c r="BG196" i="5"/>
  <c r="BF196" i="5"/>
  <c r="T196" i="5"/>
  <c r="R196" i="5"/>
  <c r="P196" i="5"/>
  <c r="BI192" i="5"/>
  <c r="BH192" i="5"/>
  <c r="BG192" i="5"/>
  <c r="BF192" i="5"/>
  <c r="T192" i="5"/>
  <c r="R192" i="5"/>
  <c r="P192" i="5"/>
  <c r="BI188" i="5"/>
  <c r="BH188" i="5"/>
  <c r="BG188" i="5"/>
  <c r="BF188" i="5"/>
  <c r="T188" i="5"/>
  <c r="R188" i="5"/>
  <c r="P188" i="5"/>
  <c r="BI185" i="5"/>
  <c r="BH185" i="5"/>
  <c r="BG185" i="5"/>
  <c r="BF185" i="5"/>
  <c r="T185" i="5"/>
  <c r="R185" i="5"/>
  <c r="P185" i="5"/>
  <c r="BI182" i="5"/>
  <c r="BH182" i="5"/>
  <c r="BG182" i="5"/>
  <c r="BF182" i="5"/>
  <c r="T182" i="5"/>
  <c r="R182" i="5"/>
  <c r="P182" i="5"/>
  <c r="BI179" i="5"/>
  <c r="BH179" i="5"/>
  <c r="BG179" i="5"/>
  <c r="BF179" i="5"/>
  <c r="T179" i="5"/>
  <c r="R179" i="5"/>
  <c r="P179" i="5"/>
  <c r="BI176" i="5"/>
  <c r="BH176" i="5"/>
  <c r="BG176" i="5"/>
  <c r="BF176" i="5"/>
  <c r="T176" i="5"/>
  <c r="R176" i="5"/>
  <c r="P176" i="5"/>
  <c r="BI173" i="5"/>
  <c r="BH173" i="5"/>
  <c r="BG173" i="5"/>
  <c r="BF173" i="5"/>
  <c r="T173" i="5"/>
  <c r="R173" i="5"/>
  <c r="P173" i="5"/>
  <c r="BI170" i="5"/>
  <c r="BH170" i="5"/>
  <c r="BG170" i="5"/>
  <c r="BF170" i="5"/>
  <c r="T170" i="5"/>
  <c r="R170" i="5"/>
  <c r="P170" i="5"/>
  <c r="BI167" i="5"/>
  <c r="BH167" i="5"/>
  <c r="BG167" i="5"/>
  <c r="BF167" i="5"/>
  <c r="T167" i="5"/>
  <c r="R167" i="5"/>
  <c r="P167" i="5"/>
  <c r="BI160" i="5"/>
  <c r="BH160" i="5"/>
  <c r="BG160" i="5"/>
  <c r="BF160" i="5"/>
  <c r="T160" i="5"/>
  <c r="R160" i="5"/>
  <c r="P160" i="5"/>
  <c r="BI155" i="5"/>
  <c r="BH155" i="5"/>
  <c r="BG155" i="5"/>
  <c r="BF155" i="5"/>
  <c r="T155" i="5"/>
  <c r="R155" i="5"/>
  <c r="P155" i="5"/>
  <c r="BI152" i="5"/>
  <c r="BH152" i="5"/>
  <c r="BG152" i="5"/>
  <c r="BF152" i="5"/>
  <c r="T152" i="5"/>
  <c r="R152" i="5"/>
  <c r="P152" i="5"/>
  <c r="BI146" i="5"/>
  <c r="BH146" i="5"/>
  <c r="BG146" i="5"/>
  <c r="BF146" i="5"/>
  <c r="T146" i="5"/>
  <c r="R146" i="5"/>
  <c r="P146" i="5"/>
  <c r="BI138" i="5"/>
  <c r="BH138" i="5"/>
  <c r="BG138" i="5"/>
  <c r="BF138" i="5"/>
  <c r="T138" i="5"/>
  <c r="R138" i="5"/>
  <c r="P138" i="5"/>
  <c r="BI132" i="5"/>
  <c r="BH132" i="5"/>
  <c r="BG132" i="5"/>
  <c r="BF132" i="5"/>
  <c r="T132" i="5"/>
  <c r="R132" i="5"/>
  <c r="P132" i="5"/>
  <c r="BI126" i="5"/>
  <c r="BH126" i="5"/>
  <c r="BG126" i="5"/>
  <c r="BF126" i="5"/>
  <c r="T126" i="5"/>
  <c r="R126" i="5"/>
  <c r="P126" i="5"/>
  <c r="J120" i="5"/>
  <c r="F120" i="5"/>
  <c r="F118" i="5"/>
  <c r="E116" i="5"/>
  <c r="J93" i="5"/>
  <c r="F93" i="5"/>
  <c r="F91" i="5"/>
  <c r="E89" i="5"/>
  <c r="J26" i="5"/>
  <c r="E26" i="5"/>
  <c r="J121" i="5"/>
  <c r="J25" i="5"/>
  <c r="J20" i="5"/>
  <c r="E20" i="5"/>
  <c r="F121" i="5" s="1"/>
  <c r="J19" i="5"/>
  <c r="J14" i="5"/>
  <c r="J91" i="5"/>
  <c r="E7" i="5"/>
  <c r="E85" i="5" s="1"/>
  <c r="J39" i="4"/>
  <c r="J38" i="4"/>
  <c r="AY100" i="1"/>
  <c r="J37" i="4"/>
  <c r="AX100" i="1"/>
  <c r="BI350" i="4"/>
  <c r="BH350" i="4"/>
  <c r="BG350" i="4"/>
  <c r="BF350" i="4"/>
  <c r="T350" i="4"/>
  <c r="T349" i="4" s="1"/>
  <c r="R350" i="4"/>
  <c r="R349" i="4"/>
  <c r="P350" i="4"/>
  <c r="P349" i="4"/>
  <c r="BI346" i="4"/>
  <c r="BH346" i="4"/>
  <c r="BG346" i="4"/>
  <c r="BF346" i="4"/>
  <c r="T346" i="4"/>
  <c r="T345" i="4" s="1"/>
  <c r="R346" i="4"/>
  <c r="R345" i="4" s="1"/>
  <c r="P346" i="4"/>
  <c r="P345" i="4"/>
  <c r="BI338" i="4"/>
  <c r="BH338" i="4"/>
  <c r="BG338" i="4"/>
  <c r="BF338" i="4"/>
  <c r="T338" i="4"/>
  <c r="T334" i="4" s="1"/>
  <c r="R338" i="4"/>
  <c r="P338" i="4"/>
  <c r="BI335" i="4"/>
  <c r="BH335" i="4"/>
  <c r="BG335" i="4"/>
  <c r="BF335" i="4"/>
  <c r="T335" i="4"/>
  <c r="R335" i="4"/>
  <c r="R334" i="4" s="1"/>
  <c r="P335" i="4"/>
  <c r="P334" i="4" s="1"/>
  <c r="BI331" i="4"/>
  <c r="BH331" i="4"/>
  <c r="BG331" i="4"/>
  <c r="BF331" i="4"/>
  <c r="T331" i="4"/>
  <c r="R331" i="4"/>
  <c r="P331" i="4"/>
  <c r="BI328" i="4"/>
  <c r="BH328" i="4"/>
  <c r="BG328" i="4"/>
  <c r="BF328" i="4"/>
  <c r="T328" i="4"/>
  <c r="R328" i="4"/>
  <c r="P328" i="4"/>
  <c r="BI325" i="4"/>
  <c r="BH325" i="4"/>
  <c r="BG325" i="4"/>
  <c r="BF325" i="4"/>
  <c r="T325" i="4"/>
  <c r="R325" i="4"/>
  <c r="P325" i="4"/>
  <c r="BI322" i="4"/>
  <c r="BH322" i="4"/>
  <c r="BG322" i="4"/>
  <c r="BF322" i="4"/>
  <c r="T322" i="4"/>
  <c r="R322" i="4"/>
  <c r="P322" i="4"/>
  <c r="BI319" i="4"/>
  <c r="BH319" i="4"/>
  <c r="BG319" i="4"/>
  <c r="BF319" i="4"/>
  <c r="T319" i="4"/>
  <c r="R319" i="4"/>
  <c r="P319" i="4"/>
  <c r="BI313" i="4"/>
  <c r="BH313" i="4"/>
  <c r="BG313" i="4"/>
  <c r="BF313" i="4"/>
  <c r="T313" i="4"/>
  <c r="R313" i="4"/>
  <c r="P313" i="4"/>
  <c r="BI310" i="4"/>
  <c r="BH310" i="4"/>
  <c r="BG310" i="4"/>
  <c r="BF310" i="4"/>
  <c r="T310" i="4"/>
  <c r="R310" i="4"/>
  <c r="P310" i="4"/>
  <c r="BI307" i="4"/>
  <c r="BH307" i="4"/>
  <c r="BG307" i="4"/>
  <c r="BF307" i="4"/>
  <c r="T307" i="4"/>
  <c r="R307" i="4"/>
  <c r="P307" i="4"/>
  <c r="BI304" i="4"/>
  <c r="BH304" i="4"/>
  <c r="BG304" i="4"/>
  <c r="BF304" i="4"/>
  <c r="T304" i="4"/>
  <c r="R304" i="4"/>
  <c r="P304" i="4"/>
  <c r="BI299" i="4"/>
  <c r="BH299" i="4"/>
  <c r="BG299" i="4"/>
  <c r="BF299" i="4"/>
  <c r="T299" i="4"/>
  <c r="R299" i="4"/>
  <c r="P299" i="4"/>
  <c r="BI296" i="4"/>
  <c r="BH296" i="4"/>
  <c r="BG296" i="4"/>
  <c r="BF296" i="4"/>
  <c r="T296" i="4"/>
  <c r="R296" i="4"/>
  <c r="P296" i="4"/>
  <c r="BI292" i="4"/>
  <c r="BH292" i="4"/>
  <c r="BG292" i="4"/>
  <c r="BF292" i="4"/>
  <c r="T292" i="4"/>
  <c r="R292" i="4"/>
  <c r="P292" i="4"/>
  <c r="BI288" i="4"/>
  <c r="BH288" i="4"/>
  <c r="BG288" i="4"/>
  <c r="BF288" i="4"/>
  <c r="T288" i="4"/>
  <c r="R288" i="4"/>
  <c r="P288" i="4"/>
  <c r="BI285" i="4"/>
  <c r="BH285" i="4"/>
  <c r="BG285" i="4"/>
  <c r="BF285" i="4"/>
  <c r="T285" i="4"/>
  <c r="R285" i="4"/>
  <c r="P285" i="4"/>
  <c r="BI283" i="4"/>
  <c r="BH283" i="4"/>
  <c r="BG283" i="4"/>
  <c r="BF283" i="4"/>
  <c r="T283" i="4"/>
  <c r="R283" i="4"/>
  <c r="P283" i="4"/>
  <c r="BI281" i="4"/>
  <c r="BH281" i="4"/>
  <c r="BG281" i="4"/>
  <c r="BF281" i="4"/>
  <c r="T281" i="4"/>
  <c r="R281" i="4"/>
  <c r="P281" i="4"/>
  <c r="BI271" i="4"/>
  <c r="BH271" i="4"/>
  <c r="BG271" i="4"/>
  <c r="BF271" i="4"/>
  <c r="T271" i="4"/>
  <c r="R271" i="4"/>
  <c r="P271" i="4"/>
  <c r="BI266" i="4"/>
  <c r="BH266" i="4"/>
  <c r="BG266" i="4"/>
  <c r="BF266" i="4"/>
  <c r="T266" i="4"/>
  <c r="R266" i="4"/>
  <c r="P266" i="4"/>
  <c r="BI263" i="4"/>
  <c r="BH263" i="4"/>
  <c r="BG263" i="4"/>
  <c r="BF263" i="4"/>
  <c r="T263" i="4"/>
  <c r="R263" i="4"/>
  <c r="P263" i="4"/>
  <c r="BI259" i="4"/>
  <c r="BH259" i="4"/>
  <c r="BG259" i="4"/>
  <c r="BF259" i="4"/>
  <c r="T259" i="4"/>
  <c r="R259" i="4"/>
  <c r="P259" i="4"/>
  <c r="BI255" i="4"/>
  <c r="BH255" i="4"/>
  <c r="BG255" i="4"/>
  <c r="BF255" i="4"/>
  <c r="T255" i="4"/>
  <c r="R255" i="4"/>
  <c r="P255" i="4"/>
  <c r="BI252" i="4"/>
  <c r="BH252" i="4"/>
  <c r="BG252" i="4"/>
  <c r="BF252" i="4"/>
  <c r="T252" i="4"/>
  <c r="R252" i="4"/>
  <c r="P252" i="4"/>
  <c r="BI249" i="4"/>
  <c r="BH249" i="4"/>
  <c r="BG249" i="4"/>
  <c r="BF249" i="4"/>
  <c r="T249" i="4"/>
  <c r="R249" i="4"/>
  <c r="P249" i="4"/>
  <c r="BI246" i="4"/>
  <c r="BH246" i="4"/>
  <c r="BG246" i="4"/>
  <c r="BF246" i="4"/>
  <c r="T246" i="4"/>
  <c r="R246" i="4"/>
  <c r="P246" i="4"/>
  <c r="BI243" i="4"/>
  <c r="BH243" i="4"/>
  <c r="BG243" i="4"/>
  <c r="BF243" i="4"/>
  <c r="T243" i="4"/>
  <c r="R243" i="4"/>
  <c r="P243" i="4"/>
  <c r="BI240" i="4"/>
  <c r="BH240" i="4"/>
  <c r="BG240" i="4"/>
  <c r="BF240" i="4"/>
  <c r="T240" i="4"/>
  <c r="R240" i="4"/>
  <c r="P240" i="4"/>
  <c r="BI237" i="4"/>
  <c r="BH237" i="4"/>
  <c r="BG237" i="4"/>
  <c r="BF237" i="4"/>
  <c r="T237" i="4"/>
  <c r="R237" i="4"/>
  <c r="P237" i="4"/>
  <c r="BI234" i="4"/>
  <c r="BH234" i="4"/>
  <c r="BG234" i="4"/>
  <c r="BF234" i="4"/>
  <c r="T234" i="4"/>
  <c r="R234" i="4"/>
  <c r="P234" i="4"/>
  <c r="BI231" i="4"/>
  <c r="BH231" i="4"/>
  <c r="BG231" i="4"/>
  <c r="BF231" i="4"/>
  <c r="T231" i="4"/>
  <c r="R231" i="4"/>
  <c r="P231" i="4"/>
  <c r="BI228" i="4"/>
  <c r="BH228" i="4"/>
  <c r="BG228" i="4"/>
  <c r="BF228" i="4"/>
  <c r="T228" i="4"/>
  <c r="R228" i="4"/>
  <c r="P228" i="4"/>
  <c r="BI224" i="4"/>
  <c r="BH224" i="4"/>
  <c r="BG224" i="4"/>
  <c r="BF224" i="4"/>
  <c r="T224" i="4"/>
  <c r="R224" i="4"/>
  <c r="P224" i="4"/>
  <c r="BI220" i="4"/>
  <c r="BH220" i="4"/>
  <c r="BG220" i="4"/>
  <c r="BF220" i="4"/>
  <c r="T220" i="4"/>
  <c r="R220" i="4"/>
  <c r="P220" i="4"/>
  <c r="BI217" i="4"/>
  <c r="BH217" i="4"/>
  <c r="BG217" i="4"/>
  <c r="BF217" i="4"/>
  <c r="T217" i="4"/>
  <c r="R217" i="4"/>
  <c r="P217" i="4"/>
  <c r="BI211" i="4"/>
  <c r="BH211" i="4"/>
  <c r="BG211" i="4"/>
  <c r="BF211" i="4"/>
  <c r="T211" i="4"/>
  <c r="R211" i="4"/>
  <c r="P211" i="4"/>
  <c r="BI208" i="4"/>
  <c r="BH208" i="4"/>
  <c r="BG208" i="4"/>
  <c r="BF208" i="4"/>
  <c r="T208" i="4"/>
  <c r="R208" i="4"/>
  <c r="P208" i="4"/>
  <c r="BI206" i="4"/>
  <c r="BH206" i="4"/>
  <c r="BG206" i="4"/>
  <c r="BF206" i="4"/>
  <c r="T206" i="4"/>
  <c r="R206" i="4"/>
  <c r="P206" i="4"/>
  <c r="BI203" i="4"/>
  <c r="BH203" i="4"/>
  <c r="BG203" i="4"/>
  <c r="BF203" i="4"/>
  <c r="T203" i="4"/>
  <c r="R203" i="4"/>
  <c r="P203" i="4"/>
  <c r="BI198" i="4"/>
  <c r="BH198" i="4"/>
  <c r="BG198" i="4"/>
  <c r="BF198" i="4"/>
  <c r="T198" i="4"/>
  <c r="R198" i="4"/>
  <c r="P198" i="4"/>
  <c r="BI195" i="4"/>
  <c r="BH195" i="4"/>
  <c r="BG195" i="4"/>
  <c r="BF195" i="4"/>
  <c r="T195" i="4"/>
  <c r="R195" i="4"/>
  <c r="P195" i="4"/>
  <c r="BI188" i="4"/>
  <c r="BH188" i="4"/>
  <c r="BG188" i="4"/>
  <c r="BF188" i="4"/>
  <c r="T188" i="4"/>
  <c r="R188" i="4"/>
  <c r="P188" i="4"/>
  <c r="BI185" i="4"/>
  <c r="BH185" i="4"/>
  <c r="BG185" i="4"/>
  <c r="BF185" i="4"/>
  <c r="T185" i="4"/>
  <c r="R185" i="4"/>
  <c r="P185" i="4"/>
  <c r="BI180" i="4"/>
  <c r="BH180" i="4"/>
  <c r="BG180" i="4"/>
  <c r="BF180" i="4"/>
  <c r="T180" i="4"/>
  <c r="R180" i="4"/>
  <c r="P180" i="4"/>
  <c r="BI168" i="4"/>
  <c r="BH168" i="4"/>
  <c r="BG168" i="4"/>
  <c r="BF168" i="4"/>
  <c r="T168" i="4"/>
  <c r="R168" i="4"/>
  <c r="P168" i="4"/>
  <c r="BI158" i="4"/>
  <c r="BH158" i="4"/>
  <c r="BG158" i="4"/>
  <c r="BF158" i="4"/>
  <c r="T158" i="4"/>
  <c r="R158" i="4"/>
  <c r="P158" i="4"/>
  <c r="BI152" i="4"/>
  <c r="BH152" i="4"/>
  <c r="BG152" i="4"/>
  <c r="BF152" i="4"/>
  <c r="T152" i="4"/>
  <c r="R152" i="4"/>
  <c r="P152" i="4"/>
  <c r="BI146" i="4"/>
  <c r="BH146" i="4"/>
  <c r="BG146" i="4"/>
  <c r="BF146" i="4"/>
  <c r="T146" i="4"/>
  <c r="R146" i="4"/>
  <c r="P146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3" i="4"/>
  <c r="BH133" i="4"/>
  <c r="BG133" i="4"/>
  <c r="BF133" i="4"/>
  <c r="T133" i="4"/>
  <c r="R133" i="4"/>
  <c r="P133" i="4"/>
  <c r="BI130" i="4"/>
  <c r="BH130" i="4"/>
  <c r="BG130" i="4"/>
  <c r="BF130" i="4"/>
  <c r="T130" i="4"/>
  <c r="R130" i="4"/>
  <c r="P130" i="4"/>
  <c r="J124" i="4"/>
  <c r="F124" i="4"/>
  <c r="F122" i="4"/>
  <c r="E120" i="4"/>
  <c r="J93" i="4"/>
  <c r="F93" i="4"/>
  <c r="F91" i="4"/>
  <c r="E89" i="4"/>
  <c r="J26" i="4"/>
  <c r="E26" i="4"/>
  <c r="J125" i="4" s="1"/>
  <c r="J25" i="4"/>
  <c r="J20" i="4"/>
  <c r="E20" i="4"/>
  <c r="F125" i="4" s="1"/>
  <c r="J19" i="4"/>
  <c r="J14" i="4"/>
  <c r="J91" i="4" s="1"/>
  <c r="E7" i="4"/>
  <c r="E85" i="4" s="1"/>
  <c r="J39" i="3"/>
  <c r="J38" i="3"/>
  <c r="AY98" i="1" s="1"/>
  <c r="J37" i="3"/>
  <c r="AX98" i="1" s="1"/>
  <c r="BI184" i="3"/>
  <c r="BH184" i="3"/>
  <c r="BG184" i="3"/>
  <c r="BF184" i="3"/>
  <c r="T184" i="3"/>
  <c r="T183" i="3"/>
  <c r="T182" i="3" s="1"/>
  <c r="R184" i="3"/>
  <c r="R183" i="3" s="1"/>
  <c r="R182" i="3" s="1"/>
  <c r="P184" i="3"/>
  <c r="P183" i="3" s="1"/>
  <c r="P182" i="3" s="1"/>
  <c r="BI179" i="3"/>
  <c r="BH179" i="3"/>
  <c r="BG179" i="3"/>
  <c r="BF179" i="3"/>
  <c r="T179" i="3"/>
  <c r="R179" i="3"/>
  <c r="P179" i="3"/>
  <c r="BI176" i="3"/>
  <c r="BH176" i="3"/>
  <c r="BG176" i="3"/>
  <c r="BF176" i="3"/>
  <c r="T176" i="3"/>
  <c r="R176" i="3"/>
  <c r="P176" i="3"/>
  <c r="BI171" i="3"/>
  <c r="BH171" i="3"/>
  <c r="BG171" i="3"/>
  <c r="BF171" i="3"/>
  <c r="T171" i="3"/>
  <c r="R171" i="3"/>
  <c r="P171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59" i="3"/>
  <c r="BH159" i="3"/>
  <c r="BG159" i="3"/>
  <c r="BF159" i="3"/>
  <c r="T159" i="3"/>
  <c r="R159" i="3"/>
  <c r="P159" i="3"/>
  <c r="BI156" i="3"/>
  <c r="BH156" i="3"/>
  <c r="BG156" i="3"/>
  <c r="BF156" i="3"/>
  <c r="T156" i="3"/>
  <c r="R156" i="3"/>
  <c r="P156" i="3"/>
  <c r="BI153" i="3"/>
  <c r="BH153" i="3"/>
  <c r="BG153" i="3"/>
  <c r="BF153" i="3"/>
  <c r="T153" i="3"/>
  <c r="R153" i="3"/>
  <c r="P153" i="3"/>
  <c r="BI150" i="3"/>
  <c r="BH150" i="3"/>
  <c r="BG150" i="3"/>
  <c r="BF150" i="3"/>
  <c r="T150" i="3"/>
  <c r="R150" i="3"/>
  <c r="P150" i="3"/>
  <c r="BI147" i="3"/>
  <c r="BH147" i="3"/>
  <c r="BG147" i="3"/>
  <c r="BF147" i="3"/>
  <c r="T147" i="3"/>
  <c r="R147" i="3"/>
  <c r="P147" i="3"/>
  <c r="BI144" i="3"/>
  <c r="BH144" i="3"/>
  <c r="BG144" i="3"/>
  <c r="BF144" i="3"/>
  <c r="T144" i="3"/>
  <c r="R144" i="3"/>
  <c r="P144" i="3"/>
  <c r="BI141" i="3"/>
  <c r="BH141" i="3"/>
  <c r="BG141" i="3"/>
  <c r="BF141" i="3"/>
  <c r="T141" i="3"/>
  <c r="R141" i="3"/>
  <c r="P141" i="3"/>
  <c r="BI138" i="3"/>
  <c r="BH138" i="3"/>
  <c r="BG138" i="3"/>
  <c r="BF138" i="3"/>
  <c r="T138" i="3"/>
  <c r="R138" i="3"/>
  <c r="P138" i="3"/>
  <c r="BI135" i="3"/>
  <c r="BH135" i="3"/>
  <c r="BG135" i="3"/>
  <c r="BF135" i="3"/>
  <c r="T135" i="3"/>
  <c r="R135" i="3"/>
  <c r="P135" i="3"/>
  <c r="BI130" i="3"/>
  <c r="BH130" i="3"/>
  <c r="BG130" i="3"/>
  <c r="BF130" i="3"/>
  <c r="T130" i="3"/>
  <c r="R130" i="3"/>
  <c r="P130" i="3"/>
  <c r="BI127" i="3"/>
  <c r="BH127" i="3"/>
  <c r="BG127" i="3"/>
  <c r="BF127" i="3"/>
  <c r="T127" i="3"/>
  <c r="R127" i="3"/>
  <c r="P127" i="3"/>
  <c r="J120" i="3"/>
  <c r="F120" i="3"/>
  <c r="F118" i="3"/>
  <c r="E116" i="3"/>
  <c r="J93" i="3"/>
  <c r="F93" i="3"/>
  <c r="F91" i="3"/>
  <c r="E89" i="3"/>
  <c r="J26" i="3"/>
  <c r="E26" i="3"/>
  <c r="J94" i="3"/>
  <c r="J25" i="3"/>
  <c r="J20" i="3"/>
  <c r="E20" i="3"/>
  <c r="F121" i="3"/>
  <c r="J19" i="3"/>
  <c r="J14" i="3"/>
  <c r="J118" i="3"/>
  <c r="E7" i="3"/>
  <c r="E112" i="3"/>
  <c r="J39" i="2"/>
  <c r="J38" i="2"/>
  <c r="AY96" i="1"/>
  <c r="J37" i="2"/>
  <c r="AX96" i="1"/>
  <c r="BI149" i="2"/>
  <c r="BH149" i="2"/>
  <c r="BG149" i="2"/>
  <c r="BF149" i="2"/>
  <c r="T149" i="2"/>
  <c r="R149" i="2"/>
  <c r="P149" i="2"/>
  <c r="BI147" i="2"/>
  <c r="BH147" i="2"/>
  <c r="BG147" i="2"/>
  <c r="F37" i="2" s="1"/>
  <c r="BF147" i="2"/>
  <c r="T147" i="2"/>
  <c r="R147" i="2"/>
  <c r="P147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F39" i="2" s="1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J36" i="2" s="1"/>
  <c r="T131" i="2"/>
  <c r="R131" i="2"/>
  <c r="P131" i="2"/>
  <c r="BI129" i="2"/>
  <c r="BH129" i="2"/>
  <c r="BG129" i="2"/>
  <c r="BF129" i="2"/>
  <c r="F36" i="2" s="1"/>
  <c r="T129" i="2"/>
  <c r="R129" i="2"/>
  <c r="P129" i="2"/>
  <c r="BI127" i="2"/>
  <c r="BH127" i="2"/>
  <c r="F38" i="2" s="1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J118" i="2"/>
  <c r="F118" i="2"/>
  <c r="F116" i="2"/>
  <c r="E114" i="2"/>
  <c r="J93" i="2"/>
  <c r="F93" i="2"/>
  <c r="F91" i="2"/>
  <c r="E89" i="2"/>
  <c r="J26" i="2"/>
  <c r="E26" i="2"/>
  <c r="J119" i="2" s="1"/>
  <c r="J25" i="2"/>
  <c r="J20" i="2"/>
  <c r="E20" i="2"/>
  <c r="F94" i="2"/>
  <c r="J19" i="2"/>
  <c r="J14" i="2"/>
  <c r="J116" i="2" s="1"/>
  <c r="E7" i="2"/>
  <c r="E110" i="2" s="1"/>
  <c r="L90" i="1"/>
  <c r="AM90" i="1"/>
  <c r="AM89" i="1"/>
  <c r="L89" i="1"/>
  <c r="AM87" i="1"/>
  <c r="L87" i="1"/>
  <c r="L85" i="1"/>
  <c r="L84" i="1"/>
  <c r="J125" i="2"/>
  <c r="J129" i="2"/>
  <c r="J147" i="2"/>
  <c r="J137" i="2"/>
  <c r="BK159" i="3"/>
  <c r="BK217" i="4"/>
  <c r="BK292" i="4"/>
  <c r="BK350" i="4"/>
  <c r="J322" i="4"/>
  <c r="J243" i="4"/>
  <c r="BK331" i="4"/>
  <c r="BK237" i="4"/>
  <c r="BK211" i="5"/>
  <c r="J202" i="5"/>
  <c r="BK126" i="5"/>
  <c r="BK132" i="5"/>
  <c r="J152" i="5"/>
  <c r="J145" i="6"/>
  <c r="BK254" i="6"/>
  <c r="J284" i="6"/>
  <c r="BK145" i="6"/>
  <c r="J345" i="7"/>
  <c r="J273" i="7"/>
  <c r="BK304" i="7"/>
  <c r="BK316" i="7"/>
  <c r="BK285" i="7"/>
  <c r="BK307" i="7"/>
  <c r="BK220" i="7"/>
  <c r="BK319" i="7"/>
  <c r="J298" i="7"/>
  <c r="J337" i="7"/>
  <c r="BK273" i="7"/>
  <c r="BK130" i="7"/>
  <c r="BK238" i="8"/>
  <c r="J164" i="8"/>
  <c r="BK240" i="8"/>
  <c r="BK217" i="8"/>
  <c r="J144" i="9"/>
  <c r="J152" i="9"/>
  <c r="BK169" i="9"/>
  <c r="BK357" i="9"/>
  <c r="J196" i="9"/>
  <c r="J202" i="10"/>
  <c r="J253" i="10"/>
  <c r="J247" i="10"/>
  <c r="J212" i="10"/>
  <c r="BK245" i="10"/>
  <c r="BK177" i="11"/>
  <c r="BK310" i="11"/>
  <c r="J215" i="11"/>
  <c r="BK348" i="11"/>
  <c r="J177" i="11"/>
  <c r="BK183" i="11"/>
  <c r="BK194" i="12"/>
  <c r="BK284" i="13"/>
  <c r="BK277" i="13"/>
  <c r="BK157" i="13"/>
  <c r="J209" i="13"/>
  <c r="J241" i="13"/>
  <c r="BK226" i="13"/>
  <c r="BK180" i="13"/>
  <c r="BK270" i="13"/>
  <c r="BK290" i="13"/>
  <c r="J270" i="13"/>
  <c r="J265" i="13"/>
  <c r="BK257" i="14"/>
  <c r="J238" i="14"/>
  <c r="J241" i="14"/>
  <c r="J169" i="14"/>
  <c r="BK232" i="14"/>
  <c r="BK188" i="14"/>
  <c r="J192" i="14"/>
  <c r="J294" i="15"/>
  <c r="J276" i="15"/>
  <c r="J135" i="15"/>
  <c r="BK165" i="15"/>
  <c r="J272" i="15"/>
  <c r="BK207" i="15"/>
  <c r="J188" i="15"/>
  <c r="J143" i="2"/>
  <c r="BK139" i="2"/>
  <c r="BK176" i="3"/>
  <c r="BK135" i="3"/>
  <c r="J162" i="3"/>
  <c r="J338" i="4"/>
  <c r="J281" i="4"/>
  <c r="BK231" i="4"/>
  <c r="BK255" i="4"/>
  <c r="J283" i="4"/>
  <c r="J231" i="4"/>
  <c r="BK170" i="5"/>
  <c r="J199" i="5"/>
  <c r="BK185" i="5"/>
  <c r="J185" i="5"/>
  <c r="J146" i="5"/>
  <c r="J180" i="6"/>
  <c r="BK214" i="6"/>
  <c r="J150" i="6"/>
  <c r="BK159" i="6"/>
  <c r="J206" i="6"/>
  <c r="J184" i="7"/>
  <c r="BK348" i="7"/>
  <c r="J323" i="7"/>
  <c r="J300" i="7"/>
  <c r="BK232" i="7"/>
  <c r="J257" i="7"/>
  <c r="BK212" i="7"/>
  <c r="BK136" i="8"/>
  <c r="BK202" i="8"/>
  <c r="BK185" i="8"/>
  <c r="BK169" i="8"/>
  <c r="BK229" i="8"/>
  <c r="J368" i="9"/>
  <c r="J272" i="9"/>
  <c r="BK336" i="9"/>
  <c r="BK281" i="9"/>
  <c r="BK301" i="9"/>
  <c r="BK136" i="9"/>
  <c r="BK307" i="9"/>
  <c r="BK216" i="9"/>
  <c r="J136" i="9"/>
  <c r="J277" i="9"/>
  <c r="J188" i="9"/>
  <c r="J129" i="10"/>
  <c r="BK182" i="10"/>
  <c r="BK237" i="10"/>
  <c r="BK137" i="10"/>
  <c r="J261" i="10"/>
  <c r="BK179" i="10"/>
  <c r="J149" i="10"/>
  <c r="J348" i="11"/>
  <c r="BK273" i="11"/>
  <c r="J165" i="11"/>
  <c r="BK296" i="11"/>
  <c r="BK281" i="11"/>
  <c r="BK264" i="11"/>
  <c r="BK219" i="12"/>
  <c r="BK167" i="12"/>
  <c r="J252" i="13"/>
  <c r="J287" i="13"/>
  <c r="J221" i="13"/>
  <c r="BK238" i="13"/>
  <c r="J171" i="13"/>
  <c r="J274" i="13"/>
  <c r="BK204" i="13"/>
  <c r="BK230" i="13"/>
  <c r="J229" i="14"/>
  <c r="BK267" i="14"/>
  <c r="BK224" i="14"/>
  <c r="BK157" i="14"/>
  <c r="J240" i="15"/>
  <c r="BK128" i="15"/>
  <c r="BK219" i="15"/>
  <c r="BK158" i="15"/>
  <c r="J125" i="16"/>
  <c r="J145" i="2"/>
  <c r="BK131" i="2"/>
  <c r="J127" i="2"/>
  <c r="AS97" i="1"/>
  <c r="BK145" i="2"/>
  <c r="J149" i="2"/>
  <c r="AS117" i="1"/>
  <c r="J135" i="2"/>
  <c r="AS109" i="1"/>
  <c r="BK184" i="3"/>
  <c r="BK141" i="3"/>
  <c r="J179" i="3"/>
  <c r="BK144" i="3"/>
  <c r="BK127" i="3"/>
  <c r="J156" i="3"/>
  <c r="J135" i="3"/>
  <c r="BK338" i="4"/>
  <c r="J296" i="4"/>
  <c r="BK138" i="4"/>
  <c r="J285" i="4"/>
  <c r="BK158" i="4"/>
  <c r="BK313" i="4"/>
  <c r="J346" i="4"/>
  <c r="BK328" i="4"/>
  <c r="BK310" i="4"/>
  <c r="BK304" i="4"/>
  <c r="J292" i="4"/>
  <c r="BK281" i="4"/>
  <c r="J180" i="4"/>
  <c r="BK249" i="4"/>
  <c r="J198" i="4"/>
  <c r="J266" i="4"/>
  <c r="BK252" i="4"/>
  <c r="J271" i="4"/>
  <c r="BK220" i="4"/>
  <c r="J133" i="4"/>
  <c r="J249" i="4"/>
  <c r="J224" i="4"/>
  <c r="BK221" i="5"/>
  <c r="BK160" i="5"/>
  <c r="J206" i="5"/>
  <c r="J170" i="5"/>
  <c r="J160" i="5"/>
  <c r="BK206" i="5"/>
  <c r="J179" i="5"/>
  <c r="J155" i="5"/>
  <c r="J167" i="5"/>
  <c r="J132" i="5"/>
  <c r="BK199" i="5"/>
  <c r="J248" i="6"/>
  <c r="BK341" i="7"/>
  <c r="J220" i="7"/>
  <c r="BK328" i="7"/>
  <c r="J304" i="7"/>
  <c r="J269" i="7"/>
  <c r="J333" i="7"/>
  <c r="BK146" i="7"/>
  <c r="BK216" i="7"/>
  <c r="BK311" i="7"/>
  <c r="J296" i="7"/>
  <c r="J261" i="7"/>
  <c r="J282" i="7"/>
  <c r="BK246" i="7"/>
  <c r="BK238" i="7"/>
  <c r="BK136" i="7"/>
  <c r="J200" i="7"/>
  <c r="BK230" i="8"/>
  <c r="J238" i="8"/>
  <c r="J182" i="8"/>
  <c r="J148" i="8"/>
  <c r="J217" i="8"/>
  <c r="J210" i="8"/>
  <c r="J144" i="8"/>
  <c r="J235" i="8"/>
  <c r="BK152" i="8"/>
  <c r="J173" i="8"/>
  <c r="J140" i="8"/>
  <c r="BK368" i="9"/>
  <c r="BK323" i="9"/>
  <c r="BK359" i="9"/>
  <c r="BK327" i="9"/>
  <c r="BK232" i="9"/>
  <c r="BK156" i="9"/>
  <c r="BK321" i="9"/>
  <c r="J268" i="9"/>
  <c r="J359" i="9"/>
  <c r="BK277" i="9"/>
  <c r="J204" i="9"/>
  <c r="BK241" i="9"/>
  <c r="J139" i="9"/>
  <c r="J333" i="9"/>
  <c r="BK304" i="9"/>
  <c r="BK268" i="9"/>
  <c r="BK332" i="9"/>
  <c r="J312" i="9"/>
  <c r="BK295" i="9"/>
  <c r="J224" i="9"/>
  <c r="BK299" i="9"/>
  <c r="BK224" i="9"/>
  <c r="J232" i="9"/>
  <c r="J130" i="9"/>
  <c r="BK212" i="10"/>
  <c r="J173" i="10"/>
  <c r="BK266" i="10"/>
  <c r="BK198" i="10"/>
  <c r="BK145" i="10"/>
  <c r="J257" i="10"/>
  <c r="BK272" i="10"/>
  <c r="BK202" i="10"/>
  <c r="BK185" i="10"/>
  <c r="J165" i="10"/>
  <c r="BK176" i="10"/>
  <c r="J229" i="11"/>
  <c r="BK342" i="11"/>
  <c r="J183" i="11"/>
  <c r="J149" i="11"/>
  <c r="J322" i="11"/>
  <c r="BK284" i="11"/>
  <c r="BK234" i="11"/>
  <c r="BK189" i="11"/>
  <c r="BK277" i="11"/>
  <c r="BK313" i="11"/>
  <c r="J206" i="11"/>
  <c r="J135" i="11"/>
  <c r="BK322" i="11"/>
  <c r="J284" i="11"/>
  <c r="BK251" i="11"/>
  <c r="BK228" i="11"/>
  <c r="J258" i="11"/>
  <c r="J257" i="11"/>
  <c r="J327" i="11"/>
  <c r="BK261" i="11"/>
  <c r="BK206" i="11"/>
  <c r="J286" i="11"/>
  <c r="BK157" i="11"/>
  <c r="J277" i="11"/>
  <c r="J234" i="11"/>
  <c r="BK267" i="11"/>
  <c r="BK140" i="11"/>
  <c r="BK226" i="11"/>
  <c r="BK173" i="11"/>
  <c r="BK205" i="12"/>
  <c r="BK216" i="12"/>
  <c r="BK163" i="12"/>
  <c r="BK225" i="12"/>
  <c r="J198" i="12"/>
  <c r="J163" i="12"/>
  <c r="J202" i="12"/>
  <c r="BK137" i="12"/>
  <c r="J173" i="12"/>
  <c r="BK160" i="12"/>
  <c r="BK258" i="13"/>
  <c r="J247" i="13"/>
  <c r="BK249" i="13"/>
  <c r="BK153" i="13"/>
  <c r="BK265" i="13"/>
  <c r="J145" i="13"/>
  <c r="BK149" i="13"/>
  <c r="BK255" i="14"/>
  <c r="BK140" i="14"/>
  <c r="BK192" i="14"/>
  <c r="BK196" i="14"/>
  <c r="J165" i="14"/>
  <c r="J255" i="14"/>
  <c r="J212" i="14"/>
  <c r="J157" i="14"/>
  <c r="BK219" i="14"/>
  <c r="J257" i="14"/>
  <c r="J247" i="14"/>
  <c r="BK238" i="14"/>
  <c r="J210" i="14"/>
  <c r="J172" i="14"/>
  <c r="J298" i="15"/>
  <c r="BK232" i="15"/>
  <c r="BK198" i="15"/>
  <c r="BK272" i="15"/>
  <c r="J232" i="15"/>
  <c r="J145" i="15"/>
  <c r="BK217" i="15"/>
  <c r="J198" i="15"/>
  <c r="J169" i="15"/>
  <c r="BK227" i="15"/>
  <c r="BK135" i="15"/>
  <c r="BK240" i="15"/>
  <c r="J200" i="15"/>
  <c r="BK214" i="15"/>
  <c r="J202" i="15"/>
  <c r="BK224" i="15"/>
  <c r="J161" i="15"/>
  <c r="J139" i="2"/>
  <c r="BK129" i="2"/>
  <c r="AS106" i="1"/>
  <c r="J184" i="3"/>
  <c r="BK150" i="3"/>
  <c r="J153" i="3"/>
  <c r="J331" i="4"/>
  <c r="J152" i="4"/>
  <c r="BK271" i="4"/>
  <c r="BK188" i="4"/>
  <c r="J319" i="4"/>
  <c r="BK259" i="4"/>
  <c r="BK325" i="4"/>
  <c r="BK288" i="4"/>
  <c r="J263" i="4"/>
  <c r="BK234" i="4"/>
  <c r="BK152" i="4"/>
  <c r="J208" i="4"/>
  <c r="BK140" i="4"/>
  <c r="BK217" i="5"/>
  <c r="J221" i="5"/>
  <c r="J196" i="5"/>
  <c r="J182" i="5"/>
  <c r="J173" i="5"/>
  <c r="J138" i="5"/>
  <c r="J188" i="5"/>
  <c r="BK284" i="6"/>
  <c r="BK233" i="6"/>
  <c r="J140" i="6"/>
  <c r="J214" i="6"/>
  <c r="BK228" i="6"/>
  <c r="J164" i="6"/>
  <c r="BK135" i="2"/>
  <c r="J131" i="2"/>
  <c r="BK125" i="2"/>
  <c r="BK147" i="2"/>
  <c r="BK141" i="2"/>
  <c r="AS112" i="1"/>
  <c r="BK137" i="2"/>
  <c r="BK185" i="4"/>
  <c r="J146" i="4"/>
  <c r="BK198" i="4"/>
  <c r="BK130" i="4"/>
  <c r="BK228" i="4"/>
  <c r="J130" i="4"/>
  <c r="BK266" i="4"/>
  <c r="J211" i="4"/>
  <c r="J240" i="4"/>
  <c r="BK203" i="4"/>
  <c r="J185" i="4"/>
  <c r="BK227" i="5"/>
  <c r="J227" i="5"/>
  <c r="J211" i="5"/>
  <c r="BK182" i="5"/>
  <c r="BK176" i="5"/>
  <c r="BK196" i="5"/>
  <c r="J192" i="5"/>
  <c r="BK152" i="5"/>
  <c r="J126" i="5"/>
  <c r="BK155" i="5"/>
  <c r="J273" i="6"/>
  <c r="J242" i="6"/>
  <c r="BK219" i="6"/>
  <c r="J219" i="6"/>
  <c r="J132" i="6"/>
  <c r="BK315" i="7"/>
  <c r="J212" i="7"/>
  <c r="J133" i="7"/>
  <c r="BK162" i="7"/>
  <c r="J311" i="7"/>
  <c r="BK351" i="7"/>
  <c r="J130" i="7"/>
  <c r="BK323" i="7"/>
  <c r="BK298" i="7"/>
  <c r="J293" i="7"/>
  <c r="J241" i="7"/>
  <c r="J278" i="7"/>
  <c r="BK261" i="7"/>
  <c r="BK139" i="7"/>
  <c r="BK179" i="8"/>
  <c r="J353" i="9"/>
  <c r="BK317" i="9"/>
  <c r="J371" i="9"/>
  <c r="J348" i="9"/>
  <c r="J317" i="9"/>
  <c r="J292" i="9"/>
  <c r="BK204" i="9"/>
  <c r="J160" i="9"/>
  <c r="BK130" i="9"/>
  <c r="BK238" i="9"/>
  <c r="BK133" i="9"/>
  <c r="BK247" i="9"/>
  <c r="BK251" i="10"/>
  <c r="J259" i="10"/>
  <c r="J236" i="10"/>
  <c r="J218" i="10"/>
  <c r="J263" i="10"/>
  <c r="J185" i="10"/>
  <c r="BK249" i="10"/>
  <c r="BK257" i="10"/>
  <c r="J208" i="10"/>
  <c r="BK165" i="10"/>
  <c r="BK259" i="10"/>
  <c r="J145" i="10"/>
  <c r="J272" i="10"/>
  <c r="J182" i="10"/>
  <c r="J230" i="10"/>
  <c r="J153" i="10"/>
  <c r="J339" i="11"/>
  <c r="J129" i="11"/>
  <c r="BK239" i="11"/>
  <c r="BK229" i="11"/>
  <c r="BK202" i="11"/>
  <c r="BK161" i="11"/>
  <c r="J345" i="11"/>
  <c r="J296" i="11"/>
  <c r="BK258" i="11"/>
  <c r="BK244" i="11"/>
  <c r="BK210" i="11"/>
  <c r="BK149" i="11"/>
  <c r="BK289" i="11"/>
  <c r="BK255" i="11"/>
  <c r="BK180" i="11"/>
  <c r="BK336" i="11"/>
  <c r="BK306" i="11"/>
  <c r="J331" i="11"/>
  <c r="BK237" i="11"/>
  <c r="J274" i="11"/>
  <c r="BK316" i="11"/>
  <c r="BK271" i="11"/>
  <c r="J353" i="11"/>
  <c r="J270" i="11"/>
  <c r="BK193" i="11"/>
  <c r="J281" i="11"/>
  <c r="BK248" i="11"/>
  <c r="BK293" i="11"/>
  <c r="J132" i="11"/>
  <c r="J261" i="11"/>
  <c r="BK279" i="11"/>
  <c r="J252" i="11"/>
  <c r="BK198" i="11"/>
  <c r="J205" i="12"/>
  <c r="BK149" i="12"/>
  <c r="J216" i="12"/>
  <c r="J190" i="12"/>
  <c r="J145" i="12"/>
  <c r="J141" i="12"/>
  <c r="J222" i="12"/>
  <c r="J213" i="12"/>
  <c r="J149" i="12"/>
  <c r="J180" i="13"/>
  <c r="J232" i="13"/>
  <c r="J167" i="13"/>
  <c r="J284" i="13"/>
  <c r="BK196" i="13"/>
  <c r="BK164" i="13"/>
  <c r="J267" i="14"/>
  <c r="BK179" i="14"/>
  <c r="J133" i="14"/>
  <c r="BK247" i="14"/>
  <c r="BK252" i="14"/>
  <c r="BK172" i="14"/>
  <c r="BK260" i="14"/>
  <c r="J224" i="14"/>
  <c r="J152" i="14"/>
  <c r="BK212" i="14"/>
  <c r="J219" i="14"/>
  <c r="BK241" i="14"/>
  <c r="BK175" i="14"/>
  <c r="J208" i="14"/>
  <c r="J196" i="14"/>
  <c r="BK133" i="14"/>
  <c r="BK249" i="15"/>
  <c r="J290" i="15"/>
  <c r="J257" i="15"/>
  <c r="BK229" i="15"/>
  <c r="J261" i="15"/>
  <c r="J212" i="15"/>
  <c r="BK185" i="15"/>
  <c r="J234" i="15"/>
  <c r="BK161" i="15"/>
  <c r="J283" i="15"/>
  <c r="BK257" i="15"/>
  <c r="J131" i="15"/>
  <c r="J195" i="15"/>
  <c r="J165" i="15"/>
  <c r="J139" i="15"/>
  <c r="BK139" i="15"/>
  <c r="BK125" i="17"/>
  <c r="AS119" i="1"/>
  <c r="J141" i="2"/>
  <c r="AS115" i="1"/>
  <c r="J130" i="3"/>
  <c r="J150" i="3"/>
  <c r="J138" i="3"/>
  <c r="BK138" i="3"/>
  <c r="J159" i="3"/>
  <c r="J176" i="3"/>
  <c r="BK147" i="3"/>
  <c r="BK179" i="3"/>
  <c r="BK211" i="4"/>
  <c r="J304" i="4"/>
  <c r="J252" i="4"/>
  <c r="BK299" i="4"/>
  <c r="BK195" i="4"/>
  <c r="J328" i="4"/>
  <c r="J288" i="4"/>
  <c r="J188" i="4"/>
  <c r="BK133" i="4"/>
  <c r="BK322" i="4"/>
  <c r="J138" i="4"/>
  <c r="J220" i="4"/>
  <c r="BK206" i="4"/>
  <c r="BK243" i="4"/>
  <c r="J237" i="4"/>
  <c r="J206" i="4"/>
  <c r="BK273" i="6"/>
  <c r="BK206" i="6"/>
  <c r="BK199" i="6"/>
  <c r="BK188" i="6"/>
  <c r="J257" i="6"/>
  <c r="J260" i="6"/>
  <c r="J159" i="6"/>
  <c r="BK260" i="6"/>
  <c r="J188" i="6"/>
  <c r="J335" i="7"/>
  <c r="J328" i="7"/>
  <c r="BK196" i="7"/>
  <c r="BK335" i="7"/>
  <c r="J307" i="7"/>
  <c r="J192" i="7"/>
  <c r="BK257" i="7"/>
  <c r="BK337" i="7"/>
  <c r="J310" i="7"/>
  <c r="J154" i="7"/>
  <c r="J196" i="7"/>
  <c r="BK154" i="7"/>
  <c r="J136" i="7"/>
  <c r="BK166" i="7"/>
  <c r="J171" i="7"/>
  <c r="BK300" i="7"/>
  <c r="BK293" i="7"/>
  <c r="J290" i="7"/>
  <c r="J252" i="7"/>
  <c r="BK333" i="7"/>
  <c r="BK252" i="7"/>
  <c r="J188" i="7"/>
  <c r="BK269" i="7"/>
  <c r="BK171" i="7"/>
  <c r="J242" i="8"/>
  <c r="BK242" i="8"/>
  <c r="J206" i="8"/>
  <c r="J179" i="8"/>
  <c r="J214" i="8"/>
  <c r="J233" i="8"/>
  <c r="J221" i="8"/>
  <c r="BK214" i="8"/>
  <c r="J202" i="8"/>
  <c r="J136" i="8"/>
  <c r="BK193" i="8"/>
  <c r="BK206" i="8"/>
  <c r="BK160" i="8"/>
  <c r="J129" i="8"/>
  <c r="BK348" i="9"/>
  <c r="BK139" i="9"/>
  <c r="J357" i="9"/>
  <c r="J318" i="9"/>
  <c r="J281" i="9"/>
  <c r="J200" i="9"/>
  <c r="J330" i="9"/>
  <c r="BK292" i="9"/>
  <c r="J363" i="9"/>
  <c r="BK333" i="9"/>
  <c r="J323" i="9"/>
  <c r="BK200" i="9"/>
  <c r="BK188" i="9"/>
  <c r="BK371" i="9"/>
  <c r="BK308" i="9"/>
  <c r="J235" i="9"/>
  <c r="J252" i="9"/>
  <c r="J314" i="9"/>
  <c r="J299" i="9"/>
  <c r="BK164" i="9"/>
  <c r="BK289" i="9"/>
  <c r="J192" i="9"/>
  <c r="BK261" i="9"/>
  <c r="BK263" i="10"/>
  <c r="J249" i="10"/>
  <c r="BK226" i="10"/>
  <c r="BK193" i="10"/>
  <c r="BK141" i="10"/>
  <c r="BK153" i="10"/>
  <c r="J226" i="10"/>
  <c r="BK169" i="10"/>
  <c r="J157" i="10"/>
  <c r="BK208" i="10"/>
  <c r="BK218" i="10"/>
  <c r="J251" i="10"/>
  <c r="BK253" i="10"/>
  <c r="J169" i="10"/>
  <c r="J355" i="11"/>
  <c r="J232" i="11"/>
  <c r="J336" i="11"/>
  <c r="BK232" i="11"/>
  <c r="J219" i="11"/>
  <c r="BK129" i="11"/>
  <c r="J316" i="11"/>
  <c r="J279" i="11"/>
  <c r="J237" i="11"/>
  <c r="BK329" i="11"/>
  <c r="BK327" i="11"/>
  <c r="BK219" i="11"/>
  <c r="J157" i="11"/>
  <c r="BK324" i="11"/>
  <c r="J298" i="11"/>
  <c r="BK319" i="11"/>
  <c r="J239" i="11"/>
  <c r="BK259" i="11"/>
  <c r="BK301" i="11"/>
  <c r="J255" i="11"/>
  <c r="BK286" i="11"/>
  <c r="BK252" i="11"/>
  <c r="BK308" i="11"/>
  <c r="J202" i="11"/>
  <c r="J140" i="11"/>
  <c r="J273" i="11"/>
  <c r="J271" i="11"/>
  <c r="BK169" i="11"/>
  <c r="J265" i="11"/>
  <c r="J210" i="11"/>
  <c r="J189" i="11"/>
  <c r="BK182" i="12"/>
  <c r="BK222" i="12"/>
  <c r="BK178" i="12"/>
  <c r="J219" i="12"/>
  <c r="J160" i="12"/>
  <c r="J186" i="12"/>
  <c r="BK202" i="12"/>
  <c r="J128" i="12"/>
  <c r="BK141" i="12"/>
  <c r="J196" i="13"/>
  <c r="BK252" i="13"/>
  <c r="J258" i="13"/>
  <c r="BK262" i="13"/>
  <c r="J249" i="13"/>
  <c r="J230" i="13"/>
  <c r="BK188" i="13"/>
  <c r="BK161" i="13"/>
  <c r="J244" i="13"/>
  <c r="J149" i="13"/>
  <c r="BK232" i="13"/>
  <c r="J202" i="13"/>
  <c r="J184" i="13"/>
  <c r="BK184" i="13"/>
  <c r="J277" i="13"/>
  <c r="J226" i="13"/>
  <c r="J204" i="13"/>
  <c r="BK200" i="13"/>
  <c r="J272" i="13"/>
  <c r="BK241" i="13"/>
  <c r="BK235" i="13"/>
  <c r="BK202" i="13"/>
  <c r="J262" i="13"/>
  <c r="BK167" i="13"/>
  <c r="BK250" i="14"/>
  <c r="BK216" i="14"/>
  <c r="BK165" i="14"/>
  <c r="J265" i="14"/>
  <c r="J183" i="14"/>
  <c r="BK200" i="14"/>
  <c r="J179" i="14"/>
  <c r="J161" i="14"/>
  <c r="J233" i="14"/>
  <c r="J175" i="14"/>
  <c r="J144" i="14"/>
  <c r="J270" i="14"/>
  <c r="BK270" i="14"/>
  <c r="J148" i="14"/>
  <c r="J216" i="14"/>
  <c r="J200" i="14"/>
  <c r="BK183" i="14"/>
  <c r="BK169" i="14"/>
  <c r="J268" i="15"/>
  <c r="BK202" i="15"/>
  <c r="BK222" i="15"/>
  <c r="BK234" i="15"/>
  <c r="J158" i="15"/>
  <c r="J214" i="15"/>
  <c r="J192" i="15"/>
  <c r="BK155" i="15"/>
  <c r="J224" i="15"/>
  <c r="J128" i="15"/>
  <c r="BK212" i="15"/>
  <c r="J237" i="15"/>
  <c r="J219" i="15"/>
  <c r="BK169" i="15"/>
  <c r="J229" i="15"/>
  <c r="BK172" i="15"/>
  <c r="J172" i="15"/>
  <c r="J125" i="17"/>
  <c r="BK133" i="2"/>
  <c r="AS103" i="1"/>
  <c r="BK149" i="2"/>
  <c r="BK153" i="3"/>
  <c r="BK171" i="3"/>
  <c r="J350" i="4"/>
  <c r="BK180" i="4"/>
  <c r="J259" i="4"/>
  <c r="BK263" i="4"/>
  <c r="BK192" i="5"/>
  <c r="BK270" i="6"/>
  <c r="J233" i="6"/>
  <c r="J279" i="6"/>
  <c r="BK132" i="6"/>
  <c r="J169" i="6"/>
  <c r="BK169" i="6"/>
  <c r="J315" i="7"/>
  <c r="J325" i="7"/>
  <c r="J246" i="7"/>
  <c r="J166" i="7"/>
  <c r="J224" i="7"/>
  <c r="J235" i="7"/>
  <c r="BK184" i="7"/>
  <c r="BK241" i="7"/>
  <c r="BK173" i="8"/>
  <c r="BK182" i="8"/>
  <c r="J193" i="8"/>
  <c r="BK140" i="8"/>
  <c r="J169" i="8"/>
  <c r="J156" i="8"/>
  <c r="J332" i="9"/>
  <c r="J365" i="9"/>
  <c r="J361" i="9"/>
  <c r="BK330" i="9"/>
  <c r="BK235" i="9"/>
  <c r="BK192" i="9"/>
  <c r="BK355" i="9"/>
  <c r="BK318" i="9"/>
  <c r="J220" i="9"/>
  <c r="J351" i="9"/>
  <c r="BK351" i="9"/>
  <c r="BK272" i="9"/>
  <c r="J156" i="9"/>
  <c r="J257" i="9"/>
  <c r="J355" i="9"/>
  <c r="BK312" i="9"/>
  <c r="BK345" i="9"/>
  <c r="J238" i="9"/>
  <c r="J301" i="9"/>
  <c r="BK144" i="9"/>
  <c r="J261" i="9"/>
  <c r="J208" i="9"/>
  <c r="J164" i="9"/>
  <c r="J198" i="10"/>
  <c r="J245" i="10"/>
  <c r="BK188" i="10"/>
  <c r="J242" i="10"/>
  <c r="J255" i="10"/>
  <c r="BK255" i="10"/>
  <c r="J176" i="10"/>
  <c r="BK149" i="10"/>
  <c r="BK221" i="10"/>
  <c r="J268" i="10"/>
  <c r="J141" i="10"/>
  <c r="J161" i="10"/>
  <c r="BK157" i="10"/>
  <c r="J306" i="11"/>
  <c r="BK351" i="11"/>
  <c r="J186" i="11"/>
  <c r="J137" i="12"/>
  <c r="BK190" i="12"/>
  <c r="J178" i="12"/>
  <c r="J157" i="12"/>
  <c r="J182" i="12"/>
  <c r="J133" i="12"/>
  <c r="BK128" i="12"/>
  <c r="BK247" i="13"/>
  <c r="J212" i="13"/>
  <c r="BK287" i="13"/>
  <c r="J161" i="13"/>
  <c r="BK175" i="13"/>
  <c r="J260" i="14"/>
  <c r="J204" i="14"/>
  <c r="BK261" i="15"/>
  <c r="BK283" i="15"/>
  <c r="BK298" i="15"/>
  <c r="BK192" i="15"/>
  <c r="BK279" i="15"/>
  <c r="J205" i="15"/>
  <c r="J148" i="15"/>
  <c r="J142" i="15"/>
  <c r="BK237" i="15"/>
  <c r="J176" i="15"/>
  <c r="J178" i="15"/>
  <c r="BK200" i="15"/>
  <c r="J173" i="15"/>
  <c r="J127" i="17"/>
  <c r="AS95" i="1"/>
  <c r="J165" i="3"/>
  <c r="J141" i="3"/>
  <c r="BK156" i="3"/>
  <c r="J127" i="3"/>
  <c r="BK165" i="3"/>
  <c r="BK346" i="4"/>
  <c r="BK307" i="4"/>
  <c r="J255" i="4"/>
  <c r="J313" i="4"/>
  <c r="J234" i="4"/>
  <c r="J335" i="4"/>
  <c r="J310" i="4"/>
  <c r="J246" i="4"/>
  <c r="BK146" i="4"/>
  <c r="J168" i="4"/>
  <c r="J140" i="4"/>
  <c r="BK208" i="4"/>
  <c r="J195" i="4"/>
  <c r="BK224" i="4"/>
  <c r="BK168" i="4"/>
  <c r="J228" i="4"/>
  <c r="BK246" i="4"/>
  <c r="BK202" i="5"/>
  <c r="BK146" i="5"/>
  <c r="J217" i="5"/>
  <c r="BK167" i="5"/>
  <c r="BK179" i="5"/>
  <c r="BK188" i="5"/>
  <c r="BK173" i="5"/>
  <c r="J176" i="5"/>
  <c r="J265" i="6"/>
  <c r="BK257" i="6"/>
  <c r="J222" i="6"/>
  <c r="J228" i="6"/>
  <c r="BK194" i="6"/>
  <c r="BK222" i="6"/>
  <c r="J194" i="6"/>
  <c r="J153" i="6"/>
  <c r="BK265" i="6"/>
  <c r="BK153" i="6"/>
  <c r="BK140" i="6"/>
  <c r="J341" i="7"/>
  <c r="BK331" i="7"/>
  <c r="J208" i="7"/>
  <c r="J331" i="7"/>
  <c r="J302" i="7"/>
  <c r="BK320" i="7"/>
  <c r="BK343" i="7"/>
  <c r="BK302" i="7"/>
  <c r="BK150" i="7"/>
  <c r="BK325" i="7"/>
  <c r="J158" i="7"/>
  <c r="BK200" i="7"/>
  <c r="BK204" i="7"/>
  <c r="J343" i="7"/>
  <c r="BK296" i="7"/>
  <c r="BK282" i="7"/>
  <c r="J348" i="7"/>
  <c r="J285" i="7"/>
  <c r="BK278" i="7"/>
  <c r="J162" i="7"/>
  <c r="J146" i="7"/>
  <c r="J246" i="8"/>
  <c r="BK235" i="8"/>
  <c r="BK233" i="8"/>
  <c r="J188" i="8"/>
  <c r="J240" i="8"/>
  <c r="BK144" i="8"/>
  <c r="J225" i="8"/>
  <c r="BK221" i="8"/>
  <c r="BK225" i="8"/>
  <c r="BK148" i="8"/>
  <c r="J160" i="8"/>
  <c r="J176" i="8"/>
  <c r="J152" i="8"/>
  <c r="BK156" i="8"/>
  <c r="J341" i="9"/>
  <c r="J304" i="9"/>
  <c r="BK363" i="9"/>
  <c r="BK314" i="9"/>
  <c r="J247" i="9"/>
  <c r="J184" i="9"/>
  <c r="BK341" i="9"/>
  <c r="J295" i="9"/>
  <c r="J169" i="9"/>
  <c r="J338" i="9"/>
  <c r="J326" i="9"/>
  <c r="J216" i="9"/>
  <c r="J342" i="9"/>
  <c r="BK184" i="9"/>
  <c r="BK353" i="9"/>
  <c r="BK284" i="9"/>
  <c r="BK338" i="9"/>
  <c r="BK212" i="9"/>
  <c r="J308" i="9"/>
  <c r="J241" i="9"/>
  <c r="J133" i="9"/>
  <c r="BK252" i="9"/>
  <c r="BK220" i="9"/>
  <c r="BK160" i="9"/>
  <c r="BK242" i="10"/>
  <c r="J221" i="10"/>
  <c r="BK261" i="10"/>
  <c r="J179" i="10"/>
  <c r="BK230" i="10"/>
  <c r="BK236" i="10"/>
  <c r="J266" i="10"/>
  <c r="J188" i="10"/>
  <c r="BK268" i="10"/>
  <c r="BK247" i="10"/>
  <c r="BK161" i="10"/>
  <c r="BK240" i="10"/>
  <c r="J137" i="10"/>
  <c r="J259" i="11"/>
  <c r="BK350" i="11"/>
  <c r="J236" i="11"/>
  <c r="J193" i="11"/>
  <c r="BK153" i="11"/>
  <c r="BK353" i="11"/>
  <c r="J308" i="11"/>
  <c r="J251" i="11"/>
  <c r="J226" i="11"/>
  <c r="BK331" i="11"/>
  <c r="BK345" i="11"/>
  <c r="BK242" i="11"/>
  <c r="J289" i="11"/>
  <c r="BK132" i="11"/>
  <c r="J313" i="11"/>
  <c r="J248" i="11"/>
  <c r="J242" i="11"/>
  <c r="J301" i="11"/>
  <c r="J350" i="11"/>
  <c r="J293" i="11"/>
  <c r="J319" i="11"/>
  <c r="BK236" i="11"/>
  <c r="BK303" i="11"/>
  <c r="J180" i="11"/>
  <c r="BK298" i="11"/>
  <c r="J240" i="11"/>
  <c r="BK186" i="11"/>
  <c r="J267" i="11"/>
  <c r="J246" i="11"/>
  <c r="J244" i="11"/>
  <c r="BK186" i="12"/>
  <c r="J225" i="12"/>
  <c r="BK198" i="12"/>
  <c r="J228" i="12"/>
  <c r="J210" i="12"/>
  <c r="BK173" i="12"/>
  <c r="BK153" i="12"/>
  <c r="BK145" i="12"/>
  <c r="J194" i="12"/>
  <c r="BK208" i="12"/>
  <c r="BK170" i="12"/>
  <c r="J281" i="13"/>
  <c r="BK281" i="13"/>
  <c r="BK216" i="13"/>
  <c r="J157" i="13"/>
  <c r="J260" i="13"/>
  <c r="BK131" i="13"/>
  <c r="BK233" i="14"/>
  <c r="BK161" i="14"/>
  <c r="BK205" i="15"/>
  <c r="J249" i="15"/>
  <c r="BK176" i="15"/>
  <c r="J222" i="15"/>
  <c r="BK188" i="15"/>
  <c r="BK131" i="15"/>
  <c r="BK290" i="15"/>
  <c r="BK294" i="15"/>
  <c r="J217" i="15"/>
  <c r="BK173" i="15"/>
  <c r="BK142" i="15"/>
  <c r="BK195" i="15"/>
  <c r="BK127" i="16"/>
  <c r="BK125" i="16"/>
  <c r="BK143" i="2"/>
  <c r="J133" i="2"/>
  <c r="BK127" i="2"/>
  <c r="AS99" i="1"/>
  <c r="BK162" i="3"/>
  <c r="J171" i="3"/>
  <c r="J147" i="3"/>
  <c r="J144" i="3"/>
  <c r="BK130" i="3"/>
  <c r="BK335" i="4"/>
  <c r="BK319" i="4"/>
  <c r="BK285" i="4"/>
  <c r="BK296" i="4"/>
  <c r="J203" i="4"/>
  <c r="J325" i="4"/>
  <c r="J307" i="4"/>
  <c r="BK240" i="4"/>
  <c r="J158" i="4"/>
  <c r="J299" i="4"/>
  <c r="BK283" i="4"/>
  <c r="J217" i="4"/>
  <c r="BK138" i="5"/>
  <c r="BK172" i="6"/>
  <c r="BK248" i="6"/>
  <c r="J254" i="6"/>
  <c r="J199" i="6"/>
  <c r="BK242" i="6"/>
  <c r="J172" i="6"/>
  <c r="BK150" i="6"/>
  <c r="BK279" i="6"/>
  <c r="J270" i="6"/>
  <c r="BK164" i="6"/>
  <c r="BK180" i="6"/>
  <c r="J339" i="7"/>
  <c r="J319" i="7"/>
  <c r="J351" i="7"/>
  <c r="J320" i="7"/>
  <c r="BK345" i="7"/>
  <c r="J232" i="7"/>
  <c r="J316" i="7"/>
  <c r="J216" i="7"/>
  <c r="BK339" i="7"/>
  <c r="BK188" i="7"/>
  <c r="BK224" i="7"/>
  <c r="J238" i="7"/>
  <c r="J139" i="7"/>
  <c r="BK192" i="7"/>
  <c r="BK310" i="7"/>
  <c r="BK290" i="7"/>
  <c r="BK235" i="7"/>
  <c r="BK208" i="7"/>
  <c r="J204" i="7"/>
  <c r="BK158" i="7"/>
  <c r="BK133" i="7"/>
  <c r="J150" i="7"/>
  <c r="BK246" i="8"/>
  <c r="J230" i="8"/>
  <c r="J185" i="8"/>
  <c r="J229" i="8"/>
  <c r="J198" i="8"/>
  <c r="BK198" i="8"/>
  <c r="BK129" i="8"/>
  <c r="BK176" i="8"/>
  <c r="BK210" i="8"/>
  <c r="BK188" i="8"/>
  <c r="BK164" i="8"/>
  <c r="J307" i="9"/>
  <c r="J336" i="9"/>
  <c r="BK297" i="9"/>
  <c r="BK208" i="9"/>
  <c r="BK196" i="9"/>
  <c r="BK361" i="9"/>
  <c r="J289" i="9"/>
  <c r="BK365" i="9"/>
  <c r="J345" i="9"/>
  <c r="BK342" i="9"/>
  <c r="J284" i="9"/>
  <c r="J212" i="9"/>
  <c r="BK326" i="9"/>
  <c r="BK152" i="9"/>
  <c r="J327" i="9"/>
  <c r="J148" i="9"/>
  <c r="J321" i="9"/>
  <c r="BK257" i="9"/>
  <c r="BK148" i="9"/>
  <c r="J297" i="9"/>
  <c r="BK173" i="10"/>
  <c r="BK129" i="10"/>
  <c r="J193" i="10"/>
  <c r="J240" i="10"/>
  <c r="J237" i="10"/>
  <c r="J351" i="11"/>
  <c r="BK135" i="11"/>
  <c r="J329" i="11"/>
  <c r="BK223" i="11"/>
  <c r="BK165" i="11"/>
  <c r="BK355" i="11"/>
  <c r="J342" i="11"/>
  <c r="BK240" i="11"/>
  <c r="J198" i="11"/>
  <c r="J291" i="11"/>
  <c r="BK334" i="11"/>
  <c r="J228" i="11"/>
  <c r="J173" i="11"/>
  <c r="BK339" i="11"/>
  <c r="J303" i="11"/>
  <c r="J334" i="11"/>
  <c r="BK246" i="11"/>
  <c r="J310" i="11"/>
  <c r="BK215" i="11"/>
  <c r="BK291" i="11"/>
  <c r="BK257" i="11"/>
  <c r="J324" i="11"/>
  <c r="J264" i="11"/>
  <c r="J153" i="11"/>
  <c r="BK274" i="11"/>
  <c r="J161" i="11"/>
  <c r="BK265" i="11"/>
  <c r="BK270" i="11"/>
  <c r="J223" i="11"/>
  <c r="J169" i="11"/>
  <c r="J170" i="12"/>
  <c r="BK213" i="12"/>
  <c r="BK228" i="12"/>
  <c r="J208" i="12"/>
  <c r="BK157" i="12"/>
  <c r="BK210" i="12"/>
  <c r="BK133" i="12"/>
  <c r="J167" i="12"/>
  <c r="J153" i="12"/>
  <c r="BK254" i="13"/>
  <c r="BK221" i="13"/>
  <c r="BK272" i="13"/>
  <c r="J267" i="13"/>
  <c r="BK260" i="13"/>
  <c r="J235" i="13"/>
  <c r="BK192" i="13"/>
  <c r="J164" i="13"/>
  <c r="J290" i="13"/>
  <c r="J175" i="13"/>
  <c r="BK171" i="13"/>
  <c r="J131" i="13"/>
  <c r="J200" i="13"/>
  <c r="J188" i="13"/>
  <c r="BK145" i="13"/>
  <c r="J153" i="13"/>
  <c r="BK267" i="13"/>
  <c r="J216" i="13"/>
  <c r="BK212" i="13"/>
  <c r="J192" i="13"/>
  <c r="BK244" i="13"/>
  <c r="J238" i="13"/>
  <c r="BK209" i="13"/>
  <c r="BK274" i="13"/>
  <c r="J254" i="13"/>
  <c r="J262" i="14"/>
  <c r="BK208" i="14"/>
  <c r="BK144" i="14"/>
  <c r="J250" i="14"/>
  <c r="BK262" i="14"/>
  <c r="J188" i="14"/>
  <c r="BK265" i="14"/>
  <c r="BK210" i="14"/>
  <c r="J140" i="14"/>
  <c r="BK148" i="14"/>
  <c r="J252" i="14"/>
  <c r="J232" i="14"/>
  <c r="BK229" i="14"/>
  <c r="BK204" i="14"/>
  <c r="BK152" i="14"/>
  <c r="BK286" i="15"/>
  <c r="J286" i="15"/>
  <c r="J244" i="15"/>
  <c r="J227" i="15"/>
  <c r="BK276" i="15"/>
  <c r="J207" i="15"/>
  <c r="BK178" i="15"/>
  <c r="J279" i="15"/>
  <c r="BK145" i="15"/>
  <c r="BK268" i="15"/>
  <c r="BK244" i="15"/>
  <c r="J185" i="15"/>
  <c r="BK148" i="15"/>
  <c r="J155" i="15"/>
  <c r="J127" i="16"/>
  <c r="BK127" i="17"/>
  <c r="T129" i="7" l="1"/>
  <c r="T129" i="9"/>
  <c r="P128" i="11"/>
  <c r="P277" i="7"/>
  <c r="T277" i="7"/>
  <c r="BK276" i="9"/>
  <c r="J276" i="9"/>
  <c r="J102" i="9" s="1"/>
  <c r="R276" i="9"/>
  <c r="T276" i="9"/>
  <c r="BK229" i="10"/>
  <c r="J229" i="10" s="1"/>
  <c r="J103" i="10" s="1"/>
  <c r="BK189" i="12"/>
  <c r="J189" i="12"/>
  <c r="J101" i="12" s="1"/>
  <c r="P199" i="13"/>
  <c r="P280" i="13"/>
  <c r="BK132" i="14"/>
  <c r="J132" i="14" s="1"/>
  <c r="J100" i="14" s="1"/>
  <c r="P199" i="14"/>
  <c r="R228" i="14"/>
  <c r="R227" i="14"/>
  <c r="R127" i="15"/>
  <c r="R126" i="15" s="1"/>
  <c r="R236" i="15"/>
  <c r="P222" i="11"/>
  <c r="BK127" i="12"/>
  <c r="J127" i="12"/>
  <c r="J100" i="12"/>
  <c r="R225" i="13"/>
  <c r="T237" i="14"/>
  <c r="T236" i="14"/>
  <c r="T129" i="4"/>
  <c r="BK270" i="4"/>
  <c r="J270" i="4"/>
  <c r="J103" i="4" s="1"/>
  <c r="T125" i="5"/>
  <c r="P210" i="5"/>
  <c r="T284" i="7"/>
  <c r="BK224" i="8"/>
  <c r="J224" i="8"/>
  <c r="J103" i="8"/>
  <c r="BK306" i="9"/>
  <c r="J306" i="9"/>
  <c r="J104" i="9" s="1"/>
  <c r="R229" i="10"/>
  <c r="T197" i="12"/>
  <c r="T225" i="13"/>
  <c r="R132" i="14"/>
  <c r="P127" i="15"/>
  <c r="P126" i="15" s="1"/>
  <c r="T236" i="15"/>
  <c r="P129" i="4"/>
  <c r="T194" i="4"/>
  <c r="T227" i="4"/>
  <c r="T166" i="5"/>
  <c r="P205" i="6"/>
  <c r="P130" i="6" s="1"/>
  <c r="P129" i="6" s="1"/>
  <c r="AU102" i="1" s="1"/>
  <c r="P264" i="6"/>
  <c r="R284" i="7"/>
  <c r="R128" i="7" s="1"/>
  <c r="R127" i="7" s="1"/>
  <c r="BK209" i="8"/>
  <c r="J209" i="8"/>
  <c r="J101" i="8" s="1"/>
  <c r="P224" i="8"/>
  <c r="T306" i="9"/>
  <c r="BK128" i="10"/>
  <c r="BK127" i="10" s="1"/>
  <c r="J127" i="10" s="1"/>
  <c r="J99" i="10" s="1"/>
  <c r="J128" i="10"/>
  <c r="J100" i="10" s="1"/>
  <c r="BK211" i="10"/>
  <c r="J211" i="10" s="1"/>
  <c r="J101" i="10" s="1"/>
  <c r="BK220" i="10"/>
  <c r="J220" i="10" s="1"/>
  <c r="J102" i="10" s="1"/>
  <c r="R214" i="11"/>
  <c r="R197" i="12"/>
  <c r="BK225" i="13"/>
  <c r="P132" i="14"/>
  <c r="T199" i="14"/>
  <c r="T131" i="14" s="1"/>
  <c r="T130" i="14" s="1"/>
  <c r="R124" i="2"/>
  <c r="R123" i="2"/>
  <c r="R122" i="2" s="1"/>
  <c r="P270" i="4"/>
  <c r="T210" i="5"/>
  <c r="P131" i="6"/>
  <c r="BK247" i="6"/>
  <c r="J247" i="6"/>
  <c r="J103" i="6"/>
  <c r="P309" i="7"/>
  <c r="BK128" i="8"/>
  <c r="J128" i="8" s="1"/>
  <c r="J100" i="8" s="1"/>
  <c r="BK216" i="8"/>
  <c r="J216" i="8" s="1"/>
  <c r="J102" i="8" s="1"/>
  <c r="P276" i="9"/>
  <c r="T229" i="10"/>
  <c r="P189" i="12"/>
  <c r="R199" i="13"/>
  <c r="R207" i="14"/>
  <c r="P211" i="15"/>
  <c r="T127" i="15"/>
  <c r="T126" i="15" s="1"/>
  <c r="R211" i="15"/>
  <c r="R210" i="15"/>
  <c r="BK124" i="16"/>
  <c r="J124" i="16"/>
  <c r="J100" i="16" s="1"/>
  <c r="P124" i="16"/>
  <c r="P123" i="16"/>
  <c r="P122" i="16"/>
  <c r="AU118" i="1"/>
  <c r="AU117" i="1" s="1"/>
  <c r="R124" i="16"/>
  <c r="R123" i="16"/>
  <c r="R122" i="16" s="1"/>
  <c r="BK194" i="4"/>
  <c r="J194" i="4"/>
  <c r="J100" i="4" s="1"/>
  <c r="P227" i="4"/>
  <c r="P125" i="5"/>
  <c r="R210" i="5"/>
  <c r="R131" i="6"/>
  <c r="R247" i="6"/>
  <c r="R309" i="7"/>
  <c r="R209" i="8"/>
  <c r="T216" i="8"/>
  <c r="P283" i="9"/>
  <c r="P214" i="11"/>
  <c r="P127" i="11"/>
  <c r="P126" i="11" s="1"/>
  <c r="AU110" i="1" s="1"/>
  <c r="P127" i="12"/>
  <c r="T189" i="12"/>
  <c r="BK130" i="13"/>
  <c r="P191" i="13"/>
  <c r="BK199" i="14"/>
  <c r="BK131" i="14" s="1"/>
  <c r="J131" i="14" s="1"/>
  <c r="J99" i="14" s="1"/>
  <c r="BK228" i="14"/>
  <c r="J228" i="14"/>
  <c r="J105" i="14"/>
  <c r="P124" i="2"/>
  <c r="P123" i="2"/>
  <c r="P122" i="2" s="1"/>
  <c r="AU96" i="1" s="1"/>
  <c r="AU95" i="1" s="1"/>
  <c r="T126" i="3"/>
  <c r="T125" i="3"/>
  <c r="T124" i="3"/>
  <c r="R270" i="4"/>
  <c r="BK125" i="5"/>
  <c r="BK131" i="6"/>
  <c r="J131" i="6"/>
  <c r="J100" i="6"/>
  <c r="P247" i="6"/>
  <c r="BK284" i="7"/>
  <c r="J284" i="7"/>
  <c r="J103" i="7" s="1"/>
  <c r="R128" i="8"/>
  <c r="P216" i="8"/>
  <c r="BK283" i="9"/>
  <c r="J283" i="9" s="1"/>
  <c r="J103" i="9" s="1"/>
  <c r="P229" i="10"/>
  <c r="R222" i="11"/>
  <c r="T127" i="12"/>
  <c r="T126" i="12" s="1"/>
  <c r="T125" i="12" s="1"/>
  <c r="BK191" i="13"/>
  <c r="J191" i="13" s="1"/>
  <c r="J101" i="13" s="1"/>
  <c r="BK237" i="14"/>
  <c r="BK236" i="14" s="1"/>
  <c r="J236" i="14" s="1"/>
  <c r="J106" i="14" s="1"/>
  <c r="J237" i="14"/>
  <c r="J107" i="14" s="1"/>
  <c r="P197" i="12"/>
  <c r="BK199" i="13"/>
  <c r="J199" i="13"/>
  <c r="J102" i="13"/>
  <c r="BK280" i="13"/>
  <c r="J280" i="13" s="1"/>
  <c r="J106" i="13" s="1"/>
  <c r="P207" i="14"/>
  <c r="BK127" i="15"/>
  <c r="BK126" i="15"/>
  <c r="J126" i="15"/>
  <c r="J99" i="15" s="1"/>
  <c r="BK211" i="15"/>
  <c r="J211" i="15" s="1"/>
  <c r="J102" i="15" s="1"/>
  <c r="T211" i="15"/>
  <c r="T210" i="15" s="1"/>
  <c r="BK126" i="3"/>
  <c r="J126" i="3" s="1"/>
  <c r="J100" i="3" s="1"/>
  <c r="BK129" i="4"/>
  <c r="R194" i="4"/>
  <c r="BK227" i="4"/>
  <c r="J227" i="4" s="1"/>
  <c r="J102" i="4" s="1"/>
  <c r="P166" i="5"/>
  <c r="BK205" i="6"/>
  <c r="J205" i="6"/>
  <c r="J101" i="6" s="1"/>
  <c r="BK264" i="6"/>
  <c r="J264" i="6" s="1"/>
  <c r="J104" i="6" s="1"/>
  <c r="BK277" i="7"/>
  <c r="J277" i="7"/>
  <c r="J102" i="7"/>
  <c r="R277" i="7"/>
  <c r="P209" i="8"/>
  <c r="R224" i="8"/>
  <c r="P306" i="9"/>
  <c r="T128" i="10"/>
  <c r="T211" i="10"/>
  <c r="R220" i="10"/>
  <c r="T222" i="11"/>
  <c r="P225" i="13"/>
  <c r="P224" i="13"/>
  <c r="BK207" i="14"/>
  <c r="J207" i="14"/>
  <c r="J102" i="14" s="1"/>
  <c r="P228" i="14"/>
  <c r="P227" i="14"/>
  <c r="P236" i="15"/>
  <c r="T124" i="2"/>
  <c r="T123" i="2" s="1"/>
  <c r="T122" i="2" s="1"/>
  <c r="BK216" i="4"/>
  <c r="J216" i="4"/>
  <c r="J101" i="4"/>
  <c r="P216" i="4"/>
  <c r="R216" i="4"/>
  <c r="T216" i="4"/>
  <c r="R125" i="5"/>
  <c r="BK210" i="5"/>
  <c r="J210" i="5" s="1"/>
  <c r="J101" i="5" s="1"/>
  <c r="T131" i="6"/>
  <c r="T264" i="6"/>
  <c r="T309" i="7"/>
  <c r="P128" i="8"/>
  <c r="P127" i="8"/>
  <c r="P126" i="8" s="1"/>
  <c r="AU105" i="1" s="1"/>
  <c r="R306" i="9"/>
  <c r="T214" i="11"/>
  <c r="P130" i="13"/>
  <c r="P129" i="13" s="1"/>
  <c r="P128" i="13" s="1"/>
  <c r="AU113" i="1" s="1"/>
  <c r="R191" i="13"/>
  <c r="R237" i="14"/>
  <c r="R236" i="14"/>
  <c r="BK236" i="15"/>
  <c r="BK210" i="15" s="1"/>
  <c r="J210" i="15" s="1"/>
  <c r="J101" i="15" s="1"/>
  <c r="T207" i="14"/>
  <c r="T228" i="14"/>
  <c r="T227" i="14"/>
  <c r="BK124" i="17"/>
  <c r="J124" i="17" s="1"/>
  <c r="J100" i="17" s="1"/>
  <c r="R126" i="3"/>
  <c r="R125" i="3"/>
  <c r="R124" i="3"/>
  <c r="R129" i="4"/>
  <c r="R128" i="4" s="1"/>
  <c r="P194" i="4"/>
  <c r="R227" i="4"/>
  <c r="R166" i="5"/>
  <c r="R205" i="6"/>
  <c r="T247" i="6"/>
  <c r="P284" i="7"/>
  <c r="T128" i="8"/>
  <c r="T224" i="8"/>
  <c r="T283" i="9"/>
  <c r="P128" i="10"/>
  <c r="P127" i="10"/>
  <c r="P126" i="10" s="1"/>
  <c r="AU108" i="1" s="1"/>
  <c r="P211" i="10"/>
  <c r="P220" i="10"/>
  <c r="BK214" i="11"/>
  <c r="J214" i="11" s="1"/>
  <c r="J102" i="11" s="1"/>
  <c r="BK197" i="12"/>
  <c r="J197" i="12" s="1"/>
  <c r="J102" i="12" s="1"/>
  <c r="T130" i="13"/>
  <c r="T191" i="13"/>
  <c r="R280" i="13"/>
  <c r="R199" i="14"/>
  <c r="P124" i="17"/>
  <c r="P123" i="17"/>
  <c r="P122" i="17"/>
  <c r="AU120" i="1" s="1"/>
  <c r="AU119" i="1" s="1"/>
  <c r="R127" i="12"/>
  <c r="R130" i="13"/>
  <c r="R129" i="13" s="1"/>
  <c r="T132" i="14"/>
  <c r="R124" i="17"/>
  <c r="R123" i="17"/>
  <c r="R122" i="17" s="1"/>
  <c r="BK124" i="2"/>
  <c r="BK123" i="2" s="1"/>
  <c r="J123" i="2" s="1"/>
  <c r="J99" i="2" s="1"/>
  <c r="J124" i="2"/>
  <c r="J100" i="2" s="1"/>
  <c r="P126" i="3"/>
  <c r="P125" i="3" s="1"/>
  <c r="P124" i="3" s="1"/>
  <c r="AU98" i="1" s="1"/>
  <c r="AU97" i="1" s="1"/>
  <c r="T270" i="4"/>
  <c r="BK166" i="5"/>
  <c r="J166" i="5" s="1"/>
  <c r="J100" i="5" s="1"/>
  <c r="T205" i="6"/>
  <c r="R264" i="6"/>
  <c r="BK309" i="7"/>
  <c r="J309" i="7" s="1"/>
  <c r="J104" i="7" s="1"/>
  <c r="T209" i="8"/>
  <c r="R216" i="8"/>
  <c r="R283" i="9"/>
  <c r="R128" i="10"/>
  <c r="R127" i="10"/>
  <c r="R126" i="10" s="1"/>
  <c r="R211" i="10"/>
  <c r="T220" i="10"/>
  <c r="BK222" i="11"/>
  <c r="J222" i="11"/>
  <c r="J103" i="11" s="1"/>
  <c r="R189" i="12"/>
  <c r="T199" i="13"/>
  <c r="T280" i="13"/>
  <c r="P237" i="14"/>
  <c r="P236" i="14"/>
  <c r="BK129" i="7"/>
  <c r="BK128" i="7" s="1"/>
  <c r="J128" i="7" s="1"/>
  <c r="J99" i="7" s="1"/>
  <c r="BK350" i="7"/>
  <c r="J350" i="7"/>
  <c r="J105" i="7"/>
  <c r="BK223" i="14"/>
  <c r="J223" i="14" s="1"/>
  <c r="J103" i="14" s="1"/>
  <c r="BK334" i="4"/>
  <c r="J334" i="4"/>
  <c r="J104" i="4"/>
  <c r="BK349" i="4"/>
  <c r="J349" i="4" s="1"/>
  <c r="J106" i="4" s="1"/>
  <c r="BK354" i="11"/>
  <c r="J354" i="11"/>
  <c r="J104" i="11"/>
  <c r="BK271" i="10"/>
  <c r="J271" i="10" s="1"/>
  <c r="J104" i="10" s="1"/>
  <c r="BK209" i="11"/>
  <c r="J209" i="11"/>
  <c r="J101" i="11"/>
  <c r="BK183" i="3"/>
  <c r="J183" i="3" s="1"/>
  <c r="J102" i="3" s="1"/>
  <c r="BK278" i="6"/>
  <c r="J278" i="6"/>
  <c r="J105" i="6"/>
  <c r="BK245" i="8"/>
  <c r="J245" i="8" s="1"/>
  <c r="J104" i="8" s="1"/>
  <c r="BK227" i="12"/>
  <c r="BK126" i="12" s="1"/>
  <c r="J126" i="12" s="1"/>
  <c r="J99" i="12" s="1"/>
  <c r="BK271" i="9"/>
  <c r="BK129" i="9" s="1"/>
  <c r="J271" i="9"/>
  <c r="J101" i="9"/>
  <c r="BK269" i="14"/>
  <c r="J269" i="14" s="1"/>
  <c r="J108" i="14" s="1"/>
  <c r="BK283" i="6"/>
  <c r="BK282" i="6"/>
  <c r="J282" i="6"/>
  <c r="J106" i="6"/>
  <c r="BK241" i="6"/>
  <c r="J241" i="6"/>
  <c r="J102" i="6" s="1"/>
  <c r="BK226" i="5"/>
  <c r="J226" i="5"/>
  <c r="J102" i="5" s="1"/>
  <c r="BK272" i="7"/>
  <c r="J272" i="7" s="1"/>
  <c r="J101" i="7" s="1"/>
  <c r="BK128" i="11"/>
  <c r="BK127" i="11" s="1"/>
  <c r="BK126" i="11" s="1"/>
  <c r="J126" i="11" s="1"/>
  <c r="J98" i="11" s="1"/>
  <c r="J128" i="11"/>
  <c r="J100" i="11"/>
  <c r="BK220" i="13"/>
  <c r="J220" i="13"/>
  <c r="J103" i="13" s="1"/>
  <c r="BK345" i="4"/>
  <c r="J345" i="4"/>
  <c r="J105" i="4" s="1"/>
  <c r="BK370" i="9"/>
  <c r="J370" i="9" s="1"/>
  <c r="J105" i="9" s="1"/>
  <c r="E85" i="17"/>
  <c r="J116" i="17"/>
  <c r="F119" i="17"/>
  <c r="J94" i="17"/>
  <c r="BE125" i="17"/>
  <c r="BE127" i="17"/>
  <c r="J127" i="15"/>
  <c r="J100" i="15"/>
  <c r="F119" i="16"/>
  <c r="E85" i="16"/>
  <c r="J91" i="16"/>
  <c r="J119" i="16"/>
  <c r="BE125" i="16"/>
  <c r="BE127" i="16"/>
  <c r="E113" i="15"/>
  <c r="BE145" i="15"/>
  <c r="BE165" i="15"/>
  <c r="BE178" i="15"/>
  <c r="BE142" i="15"/>
  <c r="BE155" i="15"/>
  <c r="J94" i="15"/>
  <c r="F122" i="15"/>
  <c r="BE131" i="15"/>
  <c r="BE135" i="15"/>
  <c r="BE169" i="15"/>
  <c r="BE207" i="15"/>
  <c r="BE212" i="15"/>
  <c r="BE214" i="15"/>
  <c r="BE173" i="15"/>
  <c r="BE176" i="15"/>
  <c r="BE192" i="15"/>
  <c r="BE205" i="15"/>
  <c r="BE185" i="15"/>
  <c r="BE195" i="15"/>
  <c r="BE198" i="15"/>
  <c r="BE200" i="15"/>
  <c r="J119" i="15"/>
  <c r="BE139" i="15"/>
  <c r="BE161" i="15"/>
  <c r="BE188" i="15"/>
  <c r="BE283" i="15"/>
  <c r="BE202" i="15"/>
  <c r="BE276" i="15"/>
  <c r="BE148" i="15"/>
  <c r="BE158" i="15"/>
  <c r="BE172" i="15"/>
  <c r="BE227" i="15"/>
  <c r="BE229" i="15"/>
  <c r="BE232" i="15"/>
  <c r="BE257" i="15"/>
  <c r="BE268" i="15"/>
  <c r="BE272" i="15"/>
  <c r="BE128" i="15"/>
  <c r="BE222" i="15"/>
  <c r="BE224" i="15"/>
  <c r="BE249" i="15"/>
  <c r="BE261" i="15"/>
  <c r="BE279" i="15"/>
  <c r="BE286" i="15"/>
  <c r="BE217" i="15"/>
  <c r="BE219" i="15"/>
  <c r="BE234" i="15"/>
  <c r="BE237" i="15"/>
  <c r="BE240" i="15"/>
  <c r="BE290" i="15"/>
  <c r="BE294" i="15"/>
  <c r="BE244" i="15"/>
  <c r="BE298" i="15"/>
  <c r="BE144" i="14"/>
  <c r="J91" i="14"/>
  <c r="J94" i="14"/>
  <c r="F127" i="14"/>
  <c r="J130" i="13"/>
  <c r="J100" i="13" s="1"/>
  <c r="BE157" i="14"/>
  <c r="BE161" i="14"/>
  <c r="BE172" i="14"/>
  <c r="BE188" i="14"/>
  <c r="BE210" i="14"/>
  <c r="BE175" i="14"/>
  <c r="J225" i="13"/>
  <c r="J105" i="13"/>
  <c r="BE152" i="14"/>
  <c r="BE169" i="14"/>
  <c r="BE250" i="14"/>
  <c r="BE224" i="14"/>
  <c r="E85" i="14"/>
  <c r="BE140" i="14"/>
  <c r="BE179" i="14"/>
  <c r="BE255" i="14"/>
  <c r="BE262" i="14"/>
  <c r="BE204" i="14"/>
  <c r="BE133" i="14"/>
  <c r="BE208" i="14"/>
  <c r="BE229" i="14"/>
  <c r="BE233" i="14"/>
  <c r="BE247" i="14"/>
  <c r="BE148" i="14"/>
  <c r="BE196" i="14"/>
  <c r="BE216" i="14"/>
  <c r="BE238" i="14"/>
  <c r="BE241" i="14"/>
  <c r="BE165" i="14"/>
  <c r="BE183" i="14"/>
  <c r="BE192" i="14"/>
  <c r="BE212" i="14"/>
  <c r="BE219" i="14"/>
  <c r="BE257" i="14"/>
  <c r="BE200" i="14"/>
  <c r="BE232" i="14"/>
  <c r="BE252" i="14"/>
  <c r="BE260" i="14"/>
  <c r="BE265" i="14"/>
  <c r="BE267" i="14"/>
  <c r="BE270" i="14"/>
  <c r="BE131" i="13"/>
  <c r="BE235" i="13"/>
  <c r="BE249" i="13"/>
  <c r="J91" i="13"/>
  <c r="J125" i="13"/>
  <c r="BE226" i="13"/>
  <c r="BE230" i="13"/>
  <c r="BE281" i="13"/>
  <c r="BE290" i="13"/>
  <c r="E85" i="13"/>
  <c r="BE149" i="13"/>
  <c r="BE157" i="13"/>
  <c r="BE184" i="13"/>
  <c r="BE267" i="13"/>
  <c r="BE212" i="13"/>
  <c r="BE258" i="13"/>
  <c r="BE287" i="13"/>
  <c r="F125" i="13"/>
  <c r="BE196" i="13"/>
  <c r="BE216" i="13"/>
  <c r="BE232" i="13"/>
  <c r="BE161" i="13"/>
  <c r="BE164" i="13"/>
  <c r="BE167" i="13"/>
  <c r="BE145" i="13"/>
  <c r="BE204" i="13"/>
  <c r="BE277" i="13"/>
  <c r="BE284" i="13"/>
  <c r="BE153" i="13"/>
  <c r="BE175" i="13"/>
  <c r="BE180" i="13"/>
  <c r="BE200" i="13"/>
  <c r="BE241" i="13"/>
  <c r="BE247" i="13"/>
  <c r="BE274" i="13"/>
  <c r="BE202" i="13"/>
  <c r="BE272" i="13"/>
  <c r="BE252" i="13"/>
  <c r="BE265" i="13"/>
  <c r="BE270" i="13"/>
  <c r="BE171" i="13"/>
  <c r="BE192" i="13"/>
  <c r="BE221" i="13"/>
  <c r="BE238" i="13"/>
  <c r="BE244" i="13"/>
  <c r="BE209" i="13"/>
  <c r="BE254" i="13"/>
  <c r="BE260" i="13"/>
  <c r="BE262" i="13"/>
  <c r="BE188" i="13"/>
  <c r="E85" i="12"/>
  <c r="BE157" i="12"/>
  <c r="J94" i="12"/>
  <c r="BE167" i="12"/>
  <c r="BE194" i="12"/>
  <c r="J119" i="12"/>
  <c r="BE133" i="12"/>
  <c r="BE149" i="12"/>
  <c r="BE163" i="12"/>
  <c r="BE145" i="12"/>
  <c r="BE178" i="12"/>
  <c r="BE208" i="12"/>
  <c r="BE198" i="12"/>
  <c r="BE216" i="12"/>
  <c r="BE141" i="12"/>
  <c r="BE190" i="12"/>
  <c r="BE213" i="12"/>
  <c r="BE153" i="12"/>
  <c r="BE170" i="12"/>
  <c r="BE225" i="12"/>
  <c r="BE137" i="12"/>
  <c r="BE182" i="12"/>
  <c r="BE186" i="12"/>
  <c r="BE205" i="12"/>
  <c r="BE219" i="12"/>
  <c r="F94" i="12"/>
  <c r="BE128" i="12"/>
  <c r="BE173" i="12"/>
  <c r="BE202" i="12"/>
  <c r="BE160" i="12"/>
  <c r="BE210" i="12"/>
  <c r="BE222" i="12"/>
  <c r="BE228" i="12"/>
  <c r="J94" i="11"/>
  <c r="BE165" i="11"/>
  <c r="BE255" i="11"/>
  <c r="BE261" i="11"/>
  <c r="BE291" i="11"/>
  <c r="BE149" i="11"/>
  <c r="BE157" i="11"/>
  <c r="BE198" i="11"/>
  <c r="BE228" i="11"/>
  <c r="BE242" i="11"/>
  <c r="BE284" i="11"/>
  <c r="BE289" i="11"/>
  <c r="BE183" i="11"/>
  <c r="BE319" i="11"/>
  <c r="BE258" i="11"/>
  <c r="BE265" i="11"/>
  <c r="BE306" i="11"/>
  <c r="BE313" i="11"/>
  <c r="BE322" i="11"/>
  <c r="BE259" i="11"/>
  <c r="BE273" i="11"/>
  <c r="BE308" i="11"/>
  <c r="BE246" i="11"/>
  <c r="BE277" i="11"/>
  <c r="BE348" i="11"/>
  <c r="BE316" i="11"/>
  <c r="BE327" i="11"/>
  <c r="BE345" i="11"/>
  <c r="BE355" i="11"/>
  <c r="BE244" i="11"/>
  <c r="BE251" i="11"/>
  <c r="BE252" i="11"/>
  <c r="BE257" i="11"/>
  <c r="BE279" i="11"/>
  <c r="BE281" i="11"/>
  <c r="BE293" i="11"/>
  <c r="BE301" i="11"/>
  <c r="BE331" i="11"/>
  <c r="BE342" i="11"/>
  <c r="E114" i="11"/>
  <c r="BE226" i="11"/>
  <c r="BE229" i="11"/>
  <c r="BE232" i="11"/>
  <c r="BE267" i="11"/>
  <c r="BE270" i="11"/>
  <c r="BE271" i="11"/>
  <c r="BE298" i="11"/>
  <c r="BE180" i="11"/>
  <c r="BE186" i="11"/>
  <c r="BE189" i="11"/>
  <c r="BE193" i="11"/>
  <c r="BE215" i="11"/>
  <c r="BE234" i="11"/>
  <c r="BE237" i="11"/>
  <c r="BE239" i="11"/>
  <c r="BE264" i="11"/>
  <c r="BE303" i="11"/>
  <c r="BE310" i="11"/>
  <c r="BE324" i="11"/>
  <c r="F123" i="11"/>
  <c r="BE206" i="11"/>
  <c r="BE210" i="11"/>
  <c r="BE336" i="11"/>
  <c r="BE351" i="11"/>
  <c r="BE129" i="11"/>
  <c r="BE132" i="11"/>
  <c r="BE135" i="11"/>
  <c r="BE153" i="11"/>
  <c r="BE202" i="11"/>
  <c r="BE223" i="11"/>
  <c r="BE236" i="11"/>
  <c r="BE248" i="11"/>
  <c r="BE274" i="11"/>
  <c r="BE286" i="11"/>
  <c r="BE329" i="11"/>
  <c r="BE350" i="11"/>
  <c r="J91" i="11"/>
  <c r="BE140" i="11"/>
  <c r="BE169" i="11"/>
  <c r="BE240" i="11"/>
  <c r="BE339" i="11"/>
  <c r="BE353" i="11"/>
  <c r="BE161" i="11"/>
  <c r="BE173" i="11"/>
  <c r="BE177" i="11"/>
  <c r="BE219" i="11"/>
  <c r="BE296" i="11"/>
  <c r="BE334" i="11"/>
  <c r="F123" i="10"/>
  <c r="BE145" i="10"/>
  <c r="BE185" i="10"/>
  <c r="BE193" i="10"/>
  <c r="BE149" i="10"/>
  <c r="BE236" i="10"/>
  <c r="BE165" i="10"/>
  <c r="BE169" i="10"/>
  <c r="BE226" i="10"/>
  <c r="BE255" i="10"/>
  <c r="J91" i="10"/>
  <c r="BE176" i="10"/>
  <c r="BE253" i="10"/>
  <c r="BE137" i="10"/>
  <c r="BE212" i="10"/>
  <c r="BE268" i="10"/>
  <c r="BE272" i="10"/>
  <c r="BE202" i="10"/>
  <c r="BE221" i="10"/>
  <c r="BE263" i="10"/>
  <c r="J123" i="10"/>
  <c r="BE129" i="10"/>
  <c r="BE157" i="10"/>
  <c r="BE182" i="10"/>
  <c r="BE218" i="10"/>
  <c r="BE242" i="10"/>
  <c r="BE245" i="10"/>
  <c r="BE259" i="10"/>
  <c r="BE261" i="10"/>
  <c r="E85" i="10"/>
  <c r="BE153" i="10"/>
  <c r="BE188" i="10"/>
  <c r="BE230" i="10"/>
  <c r="BE249" i="10"/>
  <c r="BE257" i="10"/>
  <c r="BE266" i="10"/>
  <c r="BE198" i="10"/>
  <c r="BE251" i="10"/>
  <c r="BE141" i="10"/>
  <c r="BE161" i="10"/>
  <c r="BE173" i="10"/>
  <c r="BE179" i="10"/>
  <c r="BE208" i="10"/>
  <c r="BE237" i="10"/>
  <c r="BE240" i="10"/>
  <c r="BE247" i="10"/>
  <c r="BE192" i="9"/>
  <c r="BE148" i="9"/>
  <c r="BE241" i="9"/>
  <c r="BE133" i="9"/>
  <c r="BE188" i="9"/>
  <c r="BE235" i="9"/>
  <c r="BE289" i="9"/>
  <c r="E85" i="9"/>
  <c r="J94" i="9"/>
  <c r="F124" i="9"/>
  <c r="BE212" i="9"/>
  <c r="BE301" i="9"/>
  <c r="BE238" i="9"/>
  <c r="BE277" i="9"/>
  <c r="BE297" i="9"/>
  <c r="BE304" i="9"/>
  <c r="BE307" i="9"/>
  <c r="BE232" i="9"/>
  <c r="BE348" i="9"/>
  <c r="BE196" i="9"/>
  <c r="BE204" i="9"/>
  <c r="BE368" i="9"/>
  <c r="BE371" i="9"/>
  <c r="J121" i="9"/>
  <c r="BE184" i="9"/>
  <c r="BE200" i="9"/>
  <c r="BE220" i="9"/>
  <c r="BE261" i="9"/>
  <c r="BE268" i="9"/>
  <c r="BE323" i="9"/>
  <c r="BE365" i="9"/>
  <c r="BE292" i="9"/>
  <c r="BE308" i="9"/>
  <c r="BE333" i="9"/>
  <c r="BE338" i="9"/>
  <c r="BE208" i="9"/>
  <c r="BE281" i="9"/>
  <c r="BE321" i="9"/>
  <c r="BE341" i="9"/>
  <c r="BE156" i="9"/>
  <c r="BE336" i="9"/>
  <c r="BE342" i="9"/>
  <c r="BE351" i="9"/>
  <c r="BE357" i="9"/>
  <c r="BE247" i="9"/>
  <c r="BE252" i="9"/>
  <c r="BE257" i="9"/>
  <c r="BE284" i="9"/>
  <c r="BE317" i="9"/>
  <c r="BE327" i="9"/>
  <c r="BE332" i="9"/>
  <c r="BE353" i="9"/>
  <c r="BE359" i="9"/>
  <c r="BE363" i="9"/>
  <c r="BE144" i="9"/>
  <c r="BE152" i="9"/>
  <c r="BE164" i="9"/>
  <c r="BE216" i="9"/>
  <c r="BE224" i="9"/>
  <c r="BE272" i="9"/>
  <c r="BE299" i="9"/>
  <c r="BE318" i="9"/>
  <c r="BE326" i="9"/>
  <c r="BE345" i="9"/>
  <c r="BE355" i="9"/>
  <c r="BE130" i="9"/>
  <c r="BE136" i="9"/>
  <c r="BE139" i="9"/>
  <c r="BE160" i="9"/>
  <c r="BE169" i="9"/>
  <c r="BE361" i="9"/>
  <c r="BE295" i="9"/>
  <c r="BE312" i="9"/>
  <c r="BE314" i="9"/>
  <c r="BE330" i="9"/>
  <c r="J120" i="8"/>
  <c r="E114" i="8"/>
  <c r="F94" i="8"/>
  <c r="BE156" i="8"/>
  <c r="BE185" i="8"/>
  <c r="J94" i="8"/>
  <c r="BE188" i="8"/>
  <c r="BE198" i="8"/>
  <c r="BE214" i="8"/>
  <c r="BE144" i="8"/>
  <c r="BE173" i="8"/>
  <c r="BE210" i="8"/>
  <c r="BE235" i="8"/>
  <c r="BE193" i="8"/>
  <c r="BE233" i="8"/>
  <c r="BE176" i="8"/>
  <c r="BE182" i="8"/>
  <c r="BE230" i="8"/>
  <c r="BE242" i="8"/>
  <c r="BE164" i="8"/>
  <c r="BE202" i="8"/>
  <c r="BE225" i="8"/>
  <c r="BE136" i="8"/>
  <c r="BE140" i="8"/>
  <c r="BE148" i="8"/>
  <c r="BE169" i="8"/>
  <c r="BE179" i="8"/>
  <c r="BE129" i="8"/>
  <c r="BE152" i="8"/>
  <c r="BE160" i="8"/>
  <c r="BE206" i="8"/>
  <c r="BE238" i="8"/>
  <c r="BE246" i="8"/>
  <c r="BE217" i="8"/>
  <c r="BE221" i="8"/>
  <c r="BE229" i="8"/>
  <c r="BE240" i="8"/>
  <c r="J94" i="7"/>
  <c r="BE192" i="7"/>
  <c r="E115" i="7"/>
  <c r="BE158" i="7"/>
  <c r="BE162" i="7"/>
  <c r="BE220" i="7"/>
  <c r="BE224" i="7"/>
  <c r="BE257" i="7"/>
  <c r="BK130" i="6"/>
  <c r="J130" i="6"/>
  <c r="J99" i="6"/>
  <c r="BE166" i="7"/>
  <c r="BE241" i="7"/>
  <c r="BE269" i="7"/>
  <c r="J91" i="7"/>
  <c r="F94" i="7"/>
  <c r="BE171" i="7"/>
  <c r="BE208" i="7"/>
  <c r="BE130" i="7"/>
  <c r="BE139" i="7"/>
  <c r="BE146" i="7"/>
  <c r="BE196" i="7"/>
  <c r="BE204" i="7"/>
  <c r="BE273" i="7"/>
  <c r="BE320" i="7"/>
  <c r="BE341" i="7"/>
  <c r="BE246" i="7"/>
  <c r="BE278" i="7"/>
  <c r="BE285" i="7"/>
  <c r="BE290" i="7"/>
  <c r="BE293" i="7"/>
  <c r="BE296" i="7"/>
  <c r="BE298" i="7"/>
  <c r="BE300" i="7"/>
  <c r="BE348" i="7"/>
  <c r="BE154" i="7"/>
  <c r="BE261" i="7"/>
  <c r="BE315" i="7"/>
  <c r="BE325" i="7"/>
  <c r="BE216" i="7"/>
  <c r="BE232" i="7"/>
  <c r="BE282" i="7"/>
  <c r="BE319" i="7"/>
  <c r="J283" i="6"/>
  <c r="J107" i="6" s="1"/>
  <c r="BE212" i="7"/>
  <c r="BE310" i="7"/>
  <c r="BE150" i="7"/>
  <c r="BE184" i="7"/>
  <c r="BE337" i="7"/>
  <c r="BE252" i="7"/>
  <c r="BE335" i="7"/>
  <c r="BE339" i="7"/>
  <c r="BE200" i="7"/>
  <c r="BE238" i="7"/>
  <c r="BE304" i="7"/>
  <c r="BE307" i="7"/>
  <c r="BE311" i="7"/>
  <c r="BE331" i="7"/>
  <c r="BE235" i="7"/>
  <c r="BE302" i="7"/>
  <c r="BE316" i="7"/>
  <c r="BE328" i="7"/>
  <c r="BE333" i="7"/>
  <c r="BE343" i="7"/>
  <c r="BE345" i="7"/>
  <c r="BE133" i="7"/>
  <c r="BE136" i="7"/>
  <c r="BE188" i="7"/>
  <c r="BE323" i="7"/>
  <c r="BE351" i="7"/>
  <c r="BE214" i="6"/>
  <c r="E117" i="6"/>
  <c r="BE242" i="6"/>
  <c r="J125" i="5"/>
  <c r="J99" i="5"/>
  <c r="J91" i="6"/>
  <c r="BE233" i="6"/>
  <c r="BE248" i="6"/>
  <c r="BE257" i="6"/>
  <c r="BE172" i="6"/>
  <c r="BE188" i="6"/>
  <c r="BE132" i="6"/>
  <c r="BE140" i="6"/>
  <c r="BE145" i="6"/>
  <c r="BE164" i="6"/>
  <c r="BE169" i="6"/>
  <c r="BE284" i="6"/>
  <c r="BE153" i="6"/>
  <c r="BE265" i="6"/>
  <c r="BE159" i="6"/>
  <c r="BE279" i="6"/>
  <c r="BE260" i="6"/>
  <c r="BE270" i="6"/>
  <c r="BE273" i="6"/>
  <c r="F126" i="6"/>
  <c r="BE206" i="6"/>
  <c r="BE254" i="6"/>
  <c r="BE150" i="6"/>
  <c r="BE180" i="6"/>
  <c r="BE194" i="6"/>
  <c r="BE199" i="6"/>
  <c r="BE219" i="6"/>
  <c r="BE222" i="6"/>
  <c r="BE228" i="6"/>
  <c r="F94" i="5"/>
  <c r="J118" i="5"/>
  <c r="BE132" i="5"/>
  <c r="BE170" i="5"/>
  <c r="BE173" i="5"/>
  <c r="BE179" i="5"/>
  <c r="BE188" i="5"/>
  <c r="E112" i="5"/>
  <c r="BE126" i="5"/>
  <c r="BE138" i="5"/>
  <c r="BE146" i="5"/>
  <c r="BE199" i="5"/>
  <c r="J129" i="4"/>
  <c r="J99" i="4"/>
  <c r="BE167" i="5"/>
  <c r="BE176" i="5"/>
  <c r="BE182" i="5"/>
  <c r="BE185" i="5"/>
  <c r="BE202" i="5"/>
  <c r="J94" i="5"/>
  <c r="BE160" i="5"/>
  <c r="BE206" i="5"/>
  <c r="BE192" i="5"/>
  <c r="BE152" i="5"/>
  <c r="BE211" i="5"/>
  <c r="BE227" i="5"/>
  <c r="BE217" i="5"/>
  <c r="BE221" i="5"/>
  <c r="BE155" i="5"/>
  <c r="BE196" i="5"/>
  <c r="F94" i="4"/>
  <c r="E116" i="4"/>
  <c r="BE168" i="4"/>
  <c r="BE206" i="4"/>
  <c r="BE243" i="4"/>
  <c r="BE133" i="4"/>
  <c r="BE152" i="4"/>
  <c r="BE220" i="4"/>
  <c r="J122" i="4"/>
  <c r="BE130" i="4"/>
  <c r="BE138" i="4"/>
  <c r="BE228" i="4"/>
  <c r="BE231" i="4"/>
  <c r="BE263" i="4"/>
  <c r="BE240" i="4"/>
  <c r="BE246" i="4"/>
  <c r="BE292" i="4"/>
  <c r="BE313" i="4"/>
  <c r="BE180" i="4"/>
  <c r="BE285" i="4"/>
  <c r="BE304" i="4"/>
  <c r="BE310" i="4"/>
  <c r="BE234" i="4"/>
  <c r="BE188" i="4"/>
  <c r="BE195" i="4"/>
  <c r="BE198" i="4"/>
  <c r="BE203" i="4"/>
  <c r="BE211" i="4"/>
  <c r="BE217" i="4"/>
  <c r="BE224" i="4"/>
  <c r="BE249" i="4"/>
  <c r="BE255" i="4"/>
  <c r="BE266" i="4"/>
  <c r="BE288" i="4"/>
  <c r="BE307" i="4"/>
  <c r="BE331" i="4"/>
  <c r="BE338" i="4"/>
  <c r="J94" i="4"/>
  <c r="BE140" i="4"/>
  <c r="BE158" i="4"/>
  <c r="BE237" i="4"/>
  <c r="BE252" i="4"/>
  <c r="BE271" i="4"/>
  <c r="BE281" i="4"/>
  <c r="BE299" i="4"/>
  <c r="BE350" i="4"/>
  <c r="BE146" i="4"/>
  <c r="BE185" i="4"/>
  <c r="BE283" i="4"/>
  <c r="BE296" i="4"/>
  <c r="BE335" i="4"/>
  <c r="BE259" i="4"/>
  <c r="BE346" i="4"/>
  <c r="BE208" i="4"/>
  <c r="BE322" i="4"/>
  <c r="BE325" i="4"/>
  <c r="BE328" i="4"/>
  <c r="BE319" i="4"/>
  <c r="F94" i="3"/>
  <c r="J121" i="3"/>
  <c r="BE153" i="3"/>
  <c r="BE162" i="3"/>
  <c r="BE171" i="3"/>
  <c r="J91" i="3"/>
  <c r="BE127" i="3"/>
  <c r="BE138" i="3"/>
  <c r="BE165" i="3"/>
  <c r="BE144" i="3"/>
  <c r="BE159" i="3"/>
  <c r="BE135" i="3"/>
  <c r="BE141" i="3"/>
  <c r="BE156" i="3"/>
  <c r="BE176" i="3"/>
  <c r="BE184" i="3"/>
  <c r="E85" i="3"/>
  <c r="BE130" i="3"/>
  <c r="BE179" i="3"/>
  <c r="BE147" i="3"/>
  <c r="BE150" i="3"/>
  <c r="BE143" i="2"/>
  <c r="AW96" i="1"/>
  <c r="BE147" i="2"/>
  <c r="BA96" i="1"/>
  <c r="BA95" i="1" s="1"/>
  <c r="AW95" i="1" s="1"/>
  <c r="E85" i="2"/>
  <c r="BE145" i="2"/>
  <c r="BB96" i="1"/>
  <c r="BB95" i="1" s="1"/>
  <c r="AX95" i="1" s="1"/>
  <c r="J94" i="2"/>
  <c r="F119" i="2"/>
  <c r="BE125" i="2"/>
  <c r="BE127" i="2"/>
  <c r="BE129" i="2"/>
  <c r="BE131" i="2"/>
  <c r="BE133" i="2"/>
  <c r="BE135" i="2"/>
  <c r="BE137" i="2"/>
  <c r="BE139" i="2"/>
  <c r="BE141" i="2"/>
  <c r="BC96" i="1"/>
  <c r="BC95" i="1" s="1"/>
  <c r="AY95" i="1" s="1"/>
  <c r="J91" i="2"/>
  <c r="BE149" i="2"/>
  <c r="BD96" i="1"/>
  <c r="BD95" i="1"/>
  <c r="F38" i="3"/>
  <c r="BC98" i="1" s="1"/>
  <c r="BC97" i="1" s="1"/>
  <c r="AY97" i="1" s="1"/>
  <c r="F39" i="5"/>
  <c r="BD101" i="1" s="1"/>
  <c r="F38" i="7"/>
  <c r="BC104" i="1"/>
  <c r="F39" i="12"/>
  <c r="BD111" i="1"/>
  <c r="F39" i="14"/>
  <c r="BD114" i="1"/>
  <c r="J36" i="17"/>
  <c r="AW120" i="1" s="1"/>
  <c r="AS94" i="1"/>
  <c r="F39" i="4"/>
  <c r="BD100" i="1" s="1"/>
  <c r="F36" i="8"/>
  <c r="BA105" i="1"/>
  <c r="F36" i="10"/>
  <c r="BA108" i="1"/>
  <c r="F38" i="10"/>
  <c r="BC108" i="1"/>
  <c r="F38" i="13"/>
  <c r="BC113" i="1" s="1"/>
  <c r="F38" i="15"/>
  <c r="BC116" i="1"/>
  <c r="BC115" i="1"/>
  <c r="AY115" i="1" s="1"/>
  <c r="J36" i="6"/>
  <c r="AW102" i="1"/>
  <c r="F39" i="7"/>
  <c r="BD104" i="1"/>
  <c r="J36" i="11"/>
  <c r="AW110" i="1"/>
  <c r="J36" i="16"/>
  <c r="AW118" i="1" s="1"/>
  <c r="F37" i="17"/>
  <c r="BB120" i="1"/>
  <c r="BB119" i="1"/>
  <c r="AX119" i="1" s="1"/>
  <c r="J36" i="3"/>
  <c r="AW98" i="1"/>
  <c r="F37" i="5"/>
  <c r="BB101" i="1"/>
  <c r="F37" i="8"/>
  <c r="BB105" i="1" s="1"/>
  <c r="F38" i="9"/>
  <c r="BC107" i="1"/>
  <c r="F37" i="13"/>
  <c r="BB113" i="1"/>
  <c r="F36" i="15"/>
  <c r="BA116" i="1" s="1"/>
  <c r="BA115" i="1" s="1"/>
  <c r="AW115" i="1" s="1"/>
  <c r="J36" i="5"/>
  <c r="AW101" i="1" s="1"/>
  <c r="F36" i="9"/>
  <c r="BA107" i="1"/>
  <c r="J36" i="12"/>
  <c r="AW111" i="1" s="1"/>
  <c r="F37" i="14"/>
  <c r="BB114" i="1"/>
  <c r="F36" i="17"/>
  <c r="BA120" i="1"/>
  <c r="BA119" i="1"/>
  <c r="AW119" i="1"/>
  <c r="F39" i="3"/>
  <c r="BD98" i="1" s="1"/>
  <c r="BD97" i="1" s="1"/>
  <c r="F38" i="5"/>
  <c r="BC101" i="1"/>
  <c r="F38" i="8"/>
  <c r="BC105" i="1"/>
  <c r="F39" i="9"/>
  <c r="BD107" i="1" s="1"/>
  <c r="F36" i="13"/>
  <c r="BA113" i="1"/>
  <c r="F38" i="14"/>
  <c r="BC114" i="1"/>
  <c r="F36" i="6"/>
  <c r="BA102" i="1" s="1"/>
  <c r="F37" i="7"/>
  <c r="BB104" i="1"/>
  <c r="F36" i="12"/>
  <c r="BA111" i="1"/>
  <c r="F36" i="14"/>
  <c r="BA114" i="1" s="1"/>
  <c r="F39" i="17"/>
  <c r="BD120" i="1"/>
  <c r="BD119" i="1"/>
  <c r="F37" i="3"/>
  <c r="BB98" i="1" s="1"/>
  <c r="BB97" i="1" s="1"/>
  <c r="AX97" i="1" s="1"/>
  <c r="F36" i="5"/>
  <c r="BA101" i="1" s="1"/>
  <c r="F39" i="8"/>
  <c r="BD105" i="1"/>
  <c r="F37" i="10"/>
  <c r="BB108" i="1"/>
  <c r="F37" i="11"/>
  <c r="BB110" i="1"/>
  <c r="F39" i="15"/>
  <c r="BD116" i="1" s="1"/>
  <c r="BD115" i="1" s="1"/>
  <c r="F36" i="4"/>
  <c r="BA100" i="1"/>
  <c r="J36" i="7"/>
  <c r="AW104" i="1" s="1"/>
  <c r="F38" i="12"/>
  <c r="BC111" i="1"/>
  <c r="F39" i="13"/>
  <c r="BD113" i="1"/>
  <c r="J36" i="15"/>
  <c r="AW116" i="1" s="1"/>
  <c r="F37" i="4"/>
  <c r="BB100" i="1"/>
  <c r="F39" i="10"/>
  <c r="BD108" i="1"/>
  <c r="F39" i="11"/>
  <c r="BD110" i="1" s="1"/>
  <c r="F36" i="16"/>
  <c r="BA118" i="1"/>
  <c r="BA117" i="1"/>
  <c r="AW117" i="1"/>
  <c r="J36" i="4"/>
  <c r="AW100" i="1"/>
  <c r="J36" i="8"/>
  <c r="AW105" i="1"/>
  <c r="J36" i="10"/>
  <c r="AW108" i="1" s="1"/>
  <c r="F36" i="11"/>
  <c r="BA110" i="1"/>
  <c r="F37" i="16"/>
  <c r="BB118" i="1"/>
  <c r="BB117" i="1" s="1"/>
  <c r="AX117" i="1" s="1"/>
  <c r="F38" i="16"/>
  <c r="BC118" i="1"/>
  <c r="BC117" i="1" s="1"/>
  <c r="AY117" i="1" s="1"/>
  <c r="F38" i="4"/>
  <c r="BC100" i="1" s="1"/>
  <c r="J36" i="9"/>
  <c r="AW107" i="1" s="1"/>
  <c r="F38" i="11"/>
  <c r="BC110" i="1"/>
  <c r="F39" i="16"/>
  <c r="BD118" i="1" s="1"/>
  <c r="BD117" i="1" s="1"/>
  <c r="F39" i="6"/>
  <c r="BD102" i="1"/>
  <c r="F36" i="7"/>
  <c r="BA104" i="1" s="1"/>
  <c r="J36" i="13"/>
  <c r="AW113" i="1" s="1"/>
  <c r="F37" i="15"/>
  <c r="BB116" i="1"/>
  <c r="BB115" i="1" s="1"/>
  <c r="AX115" i="1" s="1"/>
  <c r="F36" i="3"/>
  <c r="BA98" i="1"/>
  <c r="BA97" i="1" s="1"/>
  <c r="AW97" i="1" s="1"/>
  <c r="F38" i="6"/>
  <c r="BC102" i="1" s="1"/>
  <c r="F37" i="6"/>
  <c r="BB102" i="1" s="1"/>
  <c r="F37" i="9"/>
  <c r="BB107" i="1"/>
  <c r="F37" i="12"/>
  <c r="BB111" i="1" s="1"/>
  <c r="J36" i="14"/>
  <c r="AW114" i="1"/>
  <c r="F38" i="17"/>
  <c r="BC120" i="1"/>
  <c r="BC119" i="1"/>
  <c r="AY119" i="1" s="1"/>
  <c r="BK128" i="9" l="1"/>
  <c r="J128" i="9" s="1"/>
  <c r="J99" i="9" s="1"/>
  <c r="J129" i="9"/>
  <c r="J100" i="9" s="1"/>
  <c r="BK127" i="8"/>
  <c r="J127" i="8" s="1"/>
  <c r="J99" i="8" s="1"/>
  <c r="BK182" i="3"/>
  <c r="J182" i="3" s="1"/>
  <c r="J101" i="3" s="1"/>
  <c r="J227" i="12"/>
  <c r="J103" i="12" s="1"/>
  <c r="J129" i="7"/>
  <c r="J100" i="7" s="1"/>
  <c r="J236" i="15"/>
  <c r="J103" i="15" s="1"/>
  <c r="J199" i="14"/>
  <c r="J101" i="14" s="1"/>
  <c r="BK129" i="13"/>
  <c r="T127" i="11"/>
  <c r="T126" i="11"/>
  <c r="P210" i="15"/>
  <c r="P125" i="15" s="1"/>
  <c r="AU116" i="1" s="1"/>
  <c r="AU115" i="1" s="1"/>
  <c r="R131" i="14"/>
  <c r="R130" i="14"/>
  <c r="BK128" i="4"/>
  <c r="J128" i="4"/>
  <c r="J98" i="4"/>
  <c r="T224" i="13"/>
  <c r="T127" i="8"/>
  <c r="T126" i="8"/>
  <c r="P124" i="5"/>
  <c r="AU101" i="1" s="1"/>
  <c r="T130" i="6"/>
  <c r="T129" i="6" s="1"/>
  <c r="R127" i="8"/>
  <c r="R126" i="8"/>
  <c r="T125" i="15"/>
  <c r="P131" i="14"/>
  <c r="P130" i="14"/>
  <c r="AU114" i="1" s="1"/>
  <c r="AU112" i="1" s="1"/>
  <c r="R224" i="13"/>
  <c r="R128" i="13"/>
  <c r="R130" i="6"/>
  <c r="R129" i="6" s="1"/>
  <c r="T124" i="5"/>
  <c r="T127" i="10"/>
  <c r="T126" i="10" s="1"/>
  <c r="P128" i="9"/>
  <c r="P127" i="9" s="1"/>
  <c r="AU107" i="1" s="1"/>
  <c r="AU106" i="1" s="1"/>
  <c r="P128" i="4"/>
  <c r="AU100" i="1" s="1"/>
  <c r="T128" i="4"/>
  <c r="R124" i="5"/>
  <c r="BK124" i="5"/>
  <c r="J124" i="5" s="1"/>
  <c r="J98" i="5" s="1"/>
  <c r="BK224" i="13"/>
  <c r="J224" i="13" s="1"/>
  <c r="J104" i="13" s="1"/>
  <c r="R125" i="15"/>
  <c r="T128" i="9"/>
  <c r="T127" i="9"/>
  <c r="R126" i="12"/>
  <c r="R125" i="12"/>
  <c r="R127" i="11"/>
  <c r="R126" i="11"/>
  <c r="T128" i="7"/>
  <c r="T127" i="7" s="1"/>
  <c r="T129" i="13"/>
  <c r="T128" i="13" s="1"/>
  <c r="P126" i="12"/>
  <c r="P125" i="12" s="1"/>
  <c r="AU111" i="1" s="1"/>
  <c r="AU109" i="1" s="1"/>
  <c r="R128" i="9"/>
  <c r="R127" i="9" s="1"/>
  <c r="P128" i="7"/>
  <c r="P127" i="7"/>
  <c r="AU104" i="1"/>
  <c r="AU103" i="1" s="1"/>
  <c r="BK125" i="15"/>
  <c r="J125" i="15" s="1"/>
  <c r="BK227" i="14"/>
  <c r="J227" i="14"/>
  <c r="J104" i="14" s="1"/>
  <c r="BK123" i="16"/>
  <c r="BK122" i="16"/>
  <c r="J122" i="16" s="1"/>
  <c r="J32" i="16" s="1"/>
  <c r="AG118" i="1" s="1"/>
  <c r="BK123" i="17"/>
  <c r="J123" i="17"/>
  <c r="J99" i="17"/>
  <c r="BK125" i="12"/>
  <c r="J125" i="12" s="1"/>
  <c r="J98" i="12" s="1"/>
  <c r="J127" i="11"/>
  <c r="J99" i="11"/>
  <c r="BK126" i="10"/>
  <c r="J126" i="10"/>
  <c r="BK127" i="9"/>
  <c r="J127" i="9" s="1"/>
  <c r="J32" i="9" s="1"/>
  <c r="AG107" i="1" s="1"/>
  <c r="BK126" i="8"/>
  <c r="J126" i="8"/>
  <c r="J98" i="8"/>
  <c r="BK127" i="7"/>
  <c r="J127" i="7" s="1"/>
  <c r="J32" i="7" s="1"/>
  <c r="AG104" i="1" s="1"/>
  <c r="BK129" i="6"/>
  <c r="J129" i="6" s="1"/>
  <c r="J32" i="6" s="1"/>
  <c r="AG102" i="1" s="1"/>
  <c r="BK125" i="3"/>
  <c r="J125" i="3" s="1"/>
  <c r="J99" i="3" s="1"/>
  <c r="BK122" i="2"/>
  <c r="J122" i="2" s="1"/>
  <c r="J32" i="2" s="1"/>
  <c r="AG96" i="1" s="1"/>
  <c r="AG95" i="1" s="1"/>
  <c r="J35" i="5"/>
  <c r="AV101" i="1" s="1"/>
  <c r="AT101" i="1" s="1"/>
  <c r="BD103" i="1"/>
  <c r="BC103" i="1"/>
  <c r="AY103" i="1"/>
  <c r="BA103" i="1"/>
  <c r="AW103" i="1" s="1"/>
  <c r="J35" i="8"/>
  <c r="AV105" i="1" s="1"/>
  <c r="AT105" i="1" s="1"/>
  <c r="BD106" i="1"/>
  <c r="BA109" i="1"/>
  <c r="AW109" i="1"/>
  <c r="BB109" i="1"/>
  <c r="AX109" i="1"/>
  <c r="F35" i="13"/>
  <c r="AZ113" i="1" s="1"/>
  <c r="BB106" i="1"/>
  <c r="AX106" i="1" s="1"/>
  <c r="BC109" i="1"/>
  <c r="AY109" i="1" s="1"/>
  <c r="BD109" i="1"/>
  <c r="J35" i="12"/>
  <c r="AV111" i="1" s="1"/>
  <c r="AT111" i="1" s="1"/>
  <c r="F35" i="14"/>
  <c r="AZ114" i="1"/>
  <c r="F35" i="3"/>
  <c r="AZ98" i="1" s="1"/>
  <c r="AZ97" i="1" s="1"/>
  <c r="AV97" i="1" s="1"/>
  <c r="AT97" i="1" s="1"/>
  <c r="BA99" i="1"/>
  <c r="AW99" i="1"/>
  <c r="J35" i="7"/>
  <c r="AV104" i="1" s="1"/>
  <c r="AT104" i="1" s="1"/>
  <c r="F35" i="10"/>
  <c r="AZ108" i="1"/>
  <c r="J35" i="14"/>
  <c r="AV114" i="1" s="1"/>
  <c r="AT114" i="1" s="1"/>
  <c r="F35" i="4"/>
  <c r="AZ100" i="1" s="1"/>
  <c r="BB103" i="1"/>
  <c r="AX103" i="1"/>
  <c r="F35" i="8"/>
  <c r="AZ105" i="1"/>
  <c r="F35" i="11"/>
  <c r="AZ110" i="1" s="1"/>
  <c r="J35" i="4"/>
  <c r="AV100" i="1" s="1"/>
  <c r="AT100" i="1" s="1"/>
  <c r="J35" i="11"/>
  <c r="AV110" i="1"/>
  <c r="AT110" i="1"/>
  <c r="J35" i="3"/>
  <c r="AV98" i="1"/>
  <c r="AT98" i="1" s="1"/>
  <c r="BD99" i="1"/>
  <c r="F35" i="9"/>
  <c r="AZ107" i="1"/>
  <c r="J35" i="16"/>
  <c r="AV118" i="1"/>
  <c r="AT118" i="1"/>
  <c r="F35" i="5"/>
  <c r="AZ101" i="1" s="1"/>
  <c r="F35" i="6"/>
  <c r="AZ102" i="1" s="1"/>
  <c r="J32" i="11"/>
  <c r="AG110" i="1" s="1"/>
  <c r="J35" i="13"/>
  <c r="AV113" i="1"/>
  <c r="AT113" i="1" s="1"/>
  <c r="F35" i="2"/>
  <c r="AZ96" i="1" s="1"/>
  <c r="AZ95" i="1" s="1"/>
  <c r="AV95" i="1" s="1"/>
  <c r="AT95" i="1" s="1"/>
  <c r="F35" i="7"/>
  <c r="AZ104" i="1" s="1"/>
  <c r="J35" i="10"/>
  <c r="AV108" i="1" s="1"/>
  <c r="AT108" i="1" s="1"/>
  <c r="BD112" i="1"/>
  <c r="F35" i="15"/>
  <c r="AZ116" i="1"/>
  <c r="AZ115" i="1" s="1"/>
  <c r="AV115" i="1" s="1"/>
  <c r="AT115" i="1" s="1"/>
  <c r="BC99" i="1"/>
  <c r="AY99" i="1"/>
  <c r="BA106" i="1"/>
  <c r="AW106" i="1"/>
  <c r="BC106" i="1"/>
  <c r="AY106" i="1"/>
  <c r="J32" i="10"/>
  <c r="AG108" i="1"/>
  <c r="F35" i="12"/>
  <c r="AZ111" i="1" s="1"/>
  <c r="BB112" i="1"/>
  <c r="AX112" i="1"/>
  <c r="J35" i="15"/>
  <c r="AV116" i="1"/>
  <c r="AT116" i="1"/>
  <c r="J35" i="2"/>
  <c r="AV96" i="1" s="1"/>
  <c r="AT96" i="1" s="1"/>
  <c r="BC112" i="1"/>
  <c r="AY112" i="1"/>
  <c r="J35" i="17"/>
  <c r="AV120" i="1" s="1"/>
  <c r="AT120" i="1" s="1"/>
  <c r="J35" i="6"/>
  <c r="AV102" i="1" s="1"/>
  <c r="AT102" i="1" s="1"/>
  <c r="J35" i="9"/>
  <c r="AV107" i="1" s="1"/>
  <c r="AT107" i="1" s="1"/>
  <c r="BB99" i="1"/>
  <c r="AX99" i="1"/>
  <c r="F35" i="16"/>
  <c r="AZ118" i="1"/>
  <c r="AZ117" i="1" s="1"/>
  <c r="AV117" i="1" s="1"/>
  <c r="AT117" i="1" s="1"/>
  <c r="BA112" i="1"/>
  <c r="AW112" i="1"/>
  <c r="F35" i="17"/>
  <c r="AZ120" i="1" s="1"/>
  <c r="AZ119" i="1" s="1"/>
  <c r="AV119" i="1" s="1"/>
  <c r="AT119" i="1" s="1"/>
  <c r="AG117" i="1" l="1"/>
  <c r="AN117" i="1" s="1"/>
  <c r="AN118" i="1"/>
  <c r="J98" i="15"/>
  <c r="J32" i="15"/>
  <c r="AG116" i="1" s="1"/>
  <c r="AG115" i="1" s="1"/>
  <c r="BK128" i="13"/>
  <c r="J128" i="13"/>
  <c r="BK130" i="14"/>
  <c r="J130" i="14" s="1"/>
  <c r="J123" i="16"/>
  <c r="J99" i="16" s="1"/>
  <c r="J98" i="16"/>
  <c r="J129" i="13"/>
  <c r="J99" i="13" s="1"/>
  <c r="BK122" i="17"/>
  <c r="J122" i="17" s="1"/>
  <c r="J98" i="17" s="1"/>
  <c r="AN115" i="1"/>
  <c r="AN116" i="1"/>
  <c r="J41" i="16"/>
  <c r="J41" i="15"/>
  <c r="AN110" i="1"/>
  <c r="AN108" i="1"/>
  <c r="J98" i="10"/>
  <c r="J41" i="11"/>
  <c r="AN107" i="1"/>
  <c r="J98" i="9"/>
  <c r="J41" i="10"/>
  <c r="J41" i="9"/>
  <c r="AN104" i="1"/>
  <c r="J98" i="7"/>
  <c r="AN102" i="1"/>
  <c r="J98" i="6"/>
  <c r="J41" i="7"/>
  <c r="J41" i="6"/>
  <c r="BK124" i="3"/>
  <c r="J124" i="3" s="1"/>
  <c r="J98" i="3" s="1"/>
  <c r="AN96" i="1"/>
  <c r="J98" i="2"/>
  <c r="AN95" i="1"/>
  <c r="J41" i="2"/>
  <c r="J32" i="13"/>
  <c r="AG113" i="1" s="1"/>
  <c r="AU99" i="1"/>
  <c r="AU94" i="1" s="1"/>
  <c r="J32" i="5"/>
  <c r="AG101" i="1" s="1"/>
  <c r="J32" i="4"/>
  <c r="AG100" i="1"/>
  <c r="AZ106" i="1"/>
  <c r="AV106" i="1"/>
  <c r="AT106" i="1"/>
  <c r="BB94" i="1"/>
  <c r="W31" i="1"/>
  <c r="J32" i="8"/>
  <c r="AG105" i="1" s="1"/>
  <c r="AG103" i="1" s="1"/>
  <c r="BD94" i="1"/>
  <c r="W33" i="1" s="1"/>
  <c r="AZ109" i="1"/>
  <c r="AV109" i="1"/>
  <c r="AT109" i="1" s="1"/>
  <c r="AG106" i="1"/>
  <c r="BC94" i="1"/>
  <c r="AY94" i="1" s="1"/>
  <c r="AZ103" i="1"/>
  <c r="AV103" i="1"/>
  <c r="AT103" i="1"/>
  <c r="AZ99" i="1"/>
  <c r="AV99" i="1" s="1"/>
  <c r="AT99" i="1" s="1"/>
  <c r="AZ112" i="1"/>
  <c r="AV112" i="1"/>
  <c r="AT112" i="1"/>
  <c r="J32" i="12"/>
  <c r="AG111" i="1"/>
  <c r="AG109" i="1"/>
  <c r="BA94" i="1"/>
  <c r="W30" i="1" s="1"/>
  <c r="J98" i="14" l="1"/>
  <c r="J32" i="14"/>
  <c r="AG114" i="1" s="1"/>
  <c r="AG112" i="1" s="1"/>
  <c r="J41" i="5"/>
  <c r="J41" i="13"/>
  <c r="J41" i="4"/>
  <c r="J98" i="13"/>
  <c r="AN109" i="1"/>
  <c r="J41" i="12"/>
  <c r="AN111" i="1"/>
  <c r="AN106" i="1"/>
  <c r="AN103" i="1"/>
  <c r="J41" i="8"/>
  <c r="AN105" i="1"/>
  <c r="AN101" i="1"/>
  <c r="AG99" i="1"/>
  <c r="AN100" i="1"/>
  <c r="AN113" i="1"/>
  <c r="AN99" i="1"/>
  <c r="AZ94" i="1"/>
  <c r="AV94" i="1"/>
  <c r="AK29" i="1" s="1"/>
  <c r="J32" i="17"/>
  <c r="AG120" i="1" s="1"/>
  <c r="AG119" i="1" s="1"/>
  <c r="J32" i="3"/>
  <c r="AG98" i="1"/>
  <c r="AG97" i="1"/>
  <c r="AX94" i="1"/>
  <c r="W32" i="1"/>
  <c r="AW94" i="1"/>
  <c r="AK30" i="1"/>
  <c r="AN112" i="1" l="1"/>
  <c r="AG94" i="1"/>
  <c r="AK26" i="1" s="1"/>
  <c r="J41" i="14"/>
  <c r="AN114" i="1"/>
  <c r="J41" i="17"/>
  <c r="AN98" i="1"/>
  <c r="AN97" i="1"/>
  <c r="J41" i="3"/>
  <c r="AK35" i="1"/>
  <c r="AN120" i="1"/>
  <c r="AN119" i="1"/>
  <c r="W29" i="1"/>
  <c r="AT94" i="1"/>
  <c r="AN94" i="1"/>
</calcChain>
</file>

<file path=xl/sharedStrings.xml><?xml version="1.0" encoding="utf-8"?>
<sst xmlns="http://schemas.openxmlformats.org/spreadsheetml/2006/main" count="20016" uniqueCount="2602">
  <si>
    <t>Export Komplet</t>
  </si>
  <si>
    <t/>
  </si>
  <si>
    <t>2.0</t>
  </si>
  <si>
    <t>ZAMOK</t>
  </si>
  <si>
    <t>False</t>
  </si>
  <si>
    <t>{d379bf6e-60a7-4632-ab6e-590114ff3e84}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</si>
  <si>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</si>
  <si>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</si>
  <si>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</si>
  <si>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</si>
  <si>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</si>
  <si>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</si>
  <si>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</si>
  <si>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</si>
  <si>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12-128c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</si>
  <si>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</si>
  <si>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</si>
  <si>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ZTV Pacov II.etapa - pod etapa č.3</t>
  </si>
  <si>
    <t>0,1</t>
  </si>
  <si>
    <t>KSO:</t>
  </si>
  <si>
    <t>CC-CZ:</t>
  </si>
  <si>
    <t>1</t>
  </si>
  <si>
    <t>Místo:</t>
  </si>
  <si>
    <t>město Pacov</t>
  </si>
  <si>
    <t>Datum:</t>
  </si>
  <si>
    <t>9. 8. 2024</t>
  </si>
  <si>
    <t>10</t>
  </si>
  <si>
    <t>100</t>
  </si>
  <si>
    <t>Zadavatel:</t>
  </si>
  <si>
    <t>IČ:</t>
  </si>
  <si>
    <t>00248789</t>
  </si>
  <si>
    <t>DIČ:</t>
  </si>
  <si>
    <t>Uchazeč:</t>
  </si>
  <si>
    <t>Vyplň údaj</t>
  </si>
  <si>
    <t>Projektant:</t>
  </si>
  <si>
    <t>28094026</t>
  </si>
  <si>
    <t>PROJEKT CENTRUM NOVA s.r.o.</t>
  </si>
  <si>
    <t>CZ28094026</t>
  </si>
  <si>
    <t>True</t>
  </si>
  <si>
    <t>Zpracovatel:</t>
  </si>
  <si>
    <t xml:space="preserve"> </t>
  </si>
  <si>
    <t>Poznámka:</t>
  </si>
  <si>
    <t>- Uchazeč o veřejnou zakázku je povinen při oceňování soutěžního SOUPISU PRACÍ ocenit veškeré položky uvedené v soupisech a provést kontrolu funkce aritmetických vzorců jednotlivých položkových SOUPISŮ ve vazbě na jednotlivé oddíly, rekapitulace a krycí listy._x000D_
- Kde není výslovně uvedeno, bude pracovní postup a technologie provádění stanovena oprávněnou osobou zhotovitele _x000D_
- Pro sestavení SOUPISU PRACÍ v podrobnostech vymezených vyhl. č. 169/2016Sb. byla použita v převážné míře cenová soustava ÚRS._x000D_
- V případě nejasností u některé z položek uváděných v soupisu prací, kontaktuje uchazeč zadavatele._x000D_
- Vlastní položky, komplety, soubory a položky s vyšší cenou než dle ceníku jsou stanoveny na základě zkušeností projektanta z období 3 let a odpovídají situaci na trhu._x000D_
- Stavba doloží množství odpadu uloženého na skládce platným vážnými lístky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</si>
  <si>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</si>
  <si>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</si>
  <si>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</si>
  <si>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</si>
  <si>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</si>
  <si>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</si>
  <si>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</si>
  <si>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</si>
  <si>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</si>
  <si>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</si>
  <si>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</si>
  <si>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</si>
  <si>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</si>
  <si>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</si>
  <si>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</si>
  <si>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</si>
  <si>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</si>
  <si>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</si>
  <si>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</si>
  <si>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</si>
  <si>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</si>
  <si>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</si>
  <si>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</si>
  <si>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</si>
  <si>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</si>
  <si>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</si>
  <si>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</si>
  <si>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</si>
  <si>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</si>
  <si>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</si>
  <si>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</si>
  <si>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</si>
  <si>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</si>
  <si>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</si>
  <si>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</si>
  <si>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</si>
  <si>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</si>
  <si>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</si>
  <si>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</si>
  <si>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</si>
  <si>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</si>
  <si>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</si>
  <si>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</si>
  <si>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</si>
  <si>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VRN</t>
  </si>
  <si>
    <t>Vedlejší a ostatní rozpočtové náklady</t>
  </si>
  <si>
    <t>VON</t>
  </si>
  <si>
    <t>{92361539-5519-4034-819d-66e1e4ad0f37}</t>
  </si>
  <si>
    <t>2</t>
  </si>
  <si>
    <t>/</t>
  </si>
  <si>
    <t>Soupis</t>
  </si>
  <si>
    <t>{c422477d-3426-4908-a936-72ca7106aa7e}</t>
  </si>
  <si>
    <t>IO-01</t>
  </si>
  <si>
    <t>Sadové úpravy</t>
  </si>
  <si>
    <t>ING</t>
  </si>
  <si>
    <t>{012666c0-233c-4bdd-b79f-51b330a029b1}</t>
  </si>
  <si>
    <t>{42036870-d399-415d-ada9-c9f325cba63d}</t>
  </si>
  <si>
    <t>823 28 19</t>
  </si>
  <si>
    <t>IO-02</t>
  </si>
  <si>
    <t>Komunikace, zpevněné plochy, kontejnerové stání</t>
  </si>
  <si>
    <t>{8e381b48-4e29-4c0f-bb28-bc6dded5db4e}</t>
  </si>
  <si>
    <t xml:space="preserve">Místní komunikace  </t>
  </si>
  <si>
    <t>{8e9bf081-46f2-4a36-9102-24a909dfff9c}</t>
  </si>
  <si>
    <t>IO-02a</t>
  </si>
  <si>
    <t>Chodník pro pěší</t>
  </si>
  <si>
    <t>{1fb2be08-ee6c-40a4-8435-12aaf7021fc3}</t>
  </si>
  <si>
    <t>8222931</t>
  </si>
  <si>
    <t>IO-02.1</t>
  </si>
  <si>
    <t>Kontejnerové stání</t>
  </si>
  <si>
    <t>{932dbfbf-e48c-4863-b82e-3a6728938c98}</t>
  </si>
  <si>
    <t>822 29 31</t>
  </si>
  <si>
    <t>IO-03</t>
  </si>
  <si>
    <t>Kanalizace splašková</t>
  </si>
  <si>
    <t>{b475bddd-5a68-467e-829c-17180a11f220}</t>
  </si>
  <si>
    <t>{259e3c5f-c9b5-4fe2-86c1-34e45181f3fd}</t>
  </si>
  <si>
    <t>827 21 11</t>
  </si>
  <si>
    <t>IO-03.1</t>
  </si>
  <si>
    <t>Kanalizační přípojky (splašková kanalizace)</t>
  </si>
  <si>
    <t>{30f959b1-ac6c-46e1-a78b-35585d65e6fd}</t>
  </si>
  <si>
    <t>827 29 11</t>
  </si>
  <si>
    <t>IO-04</t>
  </si>
  <si>
    <t>Kanalizace dešťová</t>
  </si>
  <si>
    <t>{b49614cd-cb34-4a41-8f5a-28efc9049f32}</t>
  </si>
  <si>
    <t>{241ca03f-5345-4f44-bdd6-08c82735ee72}</t>
  </si>
  <si>
    <t>IO-04.1</t>
  </si>
  <si>
    <t>Kanalizační přípojky (dešťová kanalizace)</t>
  </si>
  <si>
    <t>{dbcdb792-df5f-4b46-8fe1-7144e33b0261}</t>
  </si>
  <si>
    <t>IO-05</t>
  </si>
  <si>
    <t>Vodovod</t>
  </si>
  <si>
    <t>{c2f35f33-3247-4135-900e-74eed82eddfb}</t>
  </si>
  <si>
    <t>Vodovodní řady</t>
  </si>
  <si>
    <t>{0a61635c-58ca-49c8-9218-04b835e2a880}</t>
  </si>
  <si>
    <t>827 13 11</t>
  </si>
  <si>
    <t>IO-05.1</t>
  </si>
  <si>
    <t>Vodovodní přípojky</t>
  </si>
  <si>
    <t>{e5fc5f60-eb60-499e-9fa0-49213bf97fbb}</t>
  </si>
  <si>
    <t>827 19 11</t>
  </si>
  <si>
    <t>IO-06</t>
  </si>
  <si>
    <t>STL plynovod</t>
  </si>
  <si>
    <t>{7bbdf23f-a513-416a-abd9-c89545de52fc}</t>
  </si>
  <si>
    <t>STL plynovodní řady</t>
  </si>
  <si>
    <t>{dfa11fb6-a150-4979-8c67-64a4b78cab56}</t>
  </si>
  <si>
    <t>827 52 11</t>
  </si>
  <si>
    <t>IO-06.1</t>
  </si>
  <si>
    <t>STL plynovodní přípojky</t>
  </si>
  <si>
    <t>{400277ae-4942-4f54-9be8-2f3bedb645c8}</t>
  </si>
  <si>
    <t>827 59 11</t>
  </si>
  <si>
    <t>IO-07</t>
  </si>
  <si>
    <t>Veřejné osvětlení</t>
  </si>
  <si>
    <t>{ba6efd1a-818d-487c-95ce-b023fbe571e9}</t>
  </si>
  <si>
    <t>{16dc9434-1d2b-45dd-a57d-f195de100f22}</t>
  </si>
  <si>
    <t>828 75 11</t>
  </si>
  <si>
    <t>IO-08</t>
  </si>
  <si>
    <t>Rozvody NN (řešeno samostatně firmou EG.D)</t>
  </si>
  <si>
    <t>{4070171d-c9d2-4e34-a38f-8151777c9641}</t>
  </si>
  <si>
    <t>Rozvody NN (řešeno samostatně firmou EG.D.)</t>
  </si>
  <si>
    <t>{27c03d34-2bc3-4bdf-8368-7ce91c8c0ccb}</t>
  </si>
  <si>
    <t>828 79 11</t>
  </si>
  <si>
    <t>IO-09</t>
  </si>
  <si>
    <t>Přeložka sloupu VN (řešeno samostatně firmou EG.D)</t>
  </si>
  <si>
    <t>{52e57685-4957-4a61-9c15-e88c48b54d80}</t>
  </si>
  <si>
    <t>{b0a67436-63bf-4cc3-aabe-c3e4872107bb}</t>
  </si>
  <si>
    <t>828 12 49</t>
  </si>
  <si>
    <t>KRYCÍ LIST SOUPISU PRACÍ</t>
  </si>
  <si>
    <t>Objekt:</t>
  </si>
  <si>
    <t>VRN - Vedlejší a ostatní rozpočtové náklady</t>
  </si>
  <si>
    <t>Soupis:</t>
  </si>
  <si>
    <t>- U veškerých dodávek a výrobků bude do ceny zahrnuta jejich montáž vč. dodávky potřebného kotvení, doplňkového materiálu, staveništní a mimo staveništní dopravy v případě že tyto činnosti nejsou oceněny v samostatných položkách jednotlivých částí soupisu prací. U vybraných výrobků je nutné do ceny díla zahrnout zpracování dodavatelské případně výrobní dokumentace, dále výrobu prototypů, provádění barevného a materiálového vzorkování apod. - Uchazeč o veřejnou zakázku je povinen při oceňování soutěžního SOUPISU PRACÍ ocenit veškeré položky uvedené v soupisech a provést kontrolu funkce aritmetických vzorců jednotlivých položkových SOUPISŮ ve vazbě na jednotlivé oddíly, rekapitulace a krycí listy. - Kde není výslovně uvedeno, bude pracovní postup a technologie provádění stanovena oprávněnou osobou zhotovitele  - V případě nejasností u některé z položek uváděných v soupisu prací, kontaktuje uchazeč zadavatele. - Vlastní položky, komplety, soubory a položky s vyšší cenou než dle ceníku jsou stanoveny na základě zkušeností projektanta z období 3 let a odpovídají situaci na trhu. - Tento soupis prací je nedílnou součástí komplexního celkového soupisu na předmětnou akci. - Tento soupis prací řeší vedlejší a ostatní náklady dle vyhl. 169/2016Sb. §9 a 10 v tomto jediném společném soupisu pro všechny uváděné stavební, provozní a inženýrské objekty v zakázce, rovněž i pro všechny etapy výstavby.  - Vzhledem k výše uvedenému nelze stanovit jednotné KSO pro tento objekt, zakázka obsahuje tyto objekty dle KSO : 823 3819, 822 2917, 822 2931, 827 22111, 827 2911, 827 1311, 827 1911, 827 5211, 827 5911, 827 5219, 828 7511, 828 7911, 828 1249</t>
  </si>
  <si>
    <t>REKAPITULACE ČLENĚNÍ SOUPISU PRACÍ</t>
  </si>
  <si>
    <t>Kód dílu - Popis</t>
  </si>
  <si>
    <t>Cena celkem [CZK]</t>
  </si>
  <si>
    <t>Náklady ze soupisu prací</t>
  </si>
  <si>
    <t>-1</t>
  </si>
  <si>
    <t>OST - Ostatní</t>
  </si>
  <si>
    <t xml:space="preserve">    O02 - Vedlejší a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</si>
  <si>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</si>
  <si>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</si>
  <si>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</si>
  <si>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</si>
  <si>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</si>
  <si>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</si>
  <si>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</si>
  <si>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</si>
  <si>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</si>
  <si>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</si>
  <si>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</si>
  <si>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</si>
  <si>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</si>
  <si>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</t>
  </si>
  <si>
    <t>Ostatní</t>
  </si>
  <si>
    <t>4</t>
  </si>
  <si>
    <t>ROZPOCET</t>
  </si>
  <si>
    <t>O02</t>
  </si>
  <si>
    <t>Vedlejší a ostatní náklady</t>
  </si>
  <si>
    <t>K</t>
  </si>
  <si>
    <t>002-001</t>
  </si>
  <si>
    <t>Zařízení staveniště, BOZP</t>
  </si>
  <si>
    <t>kpl</t>
  </si>
  <si>
    <t>-1586582734</t>
  </si>
  <si>
    <t>PP</t>
  </si>
  <si>
    <t xml:space="preserve">Veškeré náklady a činnosti související s vybudováním, provozem a likvidací staveniště, včetně zajištění připojení na elektrickou energii, vodu a odvodnění staveniště, včetně provádění každodenního hrubého úklidu staveniště a včetně průběžné likvidace vznikajících odpadů oprávněnou osobou. 
Standardní prvky BOZP (mobilní oplocení, výstražné značení, přechody výkopů vč. oplocení, zábradlí, atd - vč. jejich dodávky, montáže, údržby a demontáže, resp. likvidace) a povinosti vyplývající z plánu BOZP vč. připomínek příslušných úřadů. </t>
  </si>
  <si>
    <t>002-002.1</t>
  </si>
  <si>
    <t>Dočasné dopravní opatření</t>
  </si>
  <si>
    <t>1470295469</t>
  </si>
  <si>
    <t xml:space="preserve">Náklady na vyhotovení návrhu dočasného dopravního značení a zvláštního užívání komunikace, vč. projednání, odsouhlasení s dotčenými orgány a organizacemi a zajištění správních rozhodnutí, dodání dopravních značek a světelné signalizace, jejich rozmístění a přemísťování a jejich údržba v průběhu výstavby včetně následného odstranění, poplatky za správní řízení, splnění podmínek správních rozhodnutí a orgánu DOSS.   </t>
  </si>
  <si>
    <t>3</t>
  </si>
  <si>
    <t>002-006</t>
  </si>
  <si>
    <t>Poskytnutí zařízení staveniště (jeho části) pro umožnění činnosti TDS, AD, SÚ, atd. po dobu výstavby.</t>
  </si>
  <si>
    <t>-173730004</t>
  </si>
  <si>
    <t>Poskytnutí krytého, čistého prostoru včetně vybavení pracovním stolem a 4 židlemi (např. stavební buňka - kancelář stavby)</t>
  </si>
  <si>
    <t>002-008</t>
  </si>
  <si>
    <t>Náklady vyplívající z požadavků DOSS a správců inženýrských sítí.</t>
  </si>
  <si>
    <t>-1923637803</t>
  </si>
  <si>
    <t xml:space="preserve">Veškeré náklady vyplívající se zajištění plnění požadavků DOSS a správců inženýrských sítí (objednání vytýčení inženýrských sítí, komunikace se správci in. sítí a DOSS dle jejich vyjádření a rozhodnutí - viz. dokladová část, .....). </t>
  </si>
  <si>
    <t>5</t>
  </si>
  <si>
    <t>002-101.1</t>
  </si>
  <si>
    <t xml:space="preserve">Geodetické vytýčení  </t>
  </si>
  <si>
    <t>2063627924</t>
  </si>
  <si>
    <t>Vytýčení nově budovaných inženýrských sítí a stavebních objetků, vytýčení hranice pozemku, vytýčení stávajících inženýrských sítí i jejich správci, kontrolní měření. Vytýčení bude provedeno vč. stabilizace vytyčonaných bodů v terénu, pro potřeby stavby.</t>
  </si>
  <si>
    <t>6</t>
  </si>
  <si>
    <t>002-102.1</t>
  </si>
  <si>
    <t>Geodetické zaměření řešených objetků po dokončení díla</t>
  </si>
  <si>
    <t>1342333159</t>
  </si>
  <si>
    <t>Geodetické zaměření řešených objetků ve 3 tištěných vyhotoveních + 1x elektronicky CD)</t>
  </si>
  <si>
    <t>7</t>
  </si>
  <si>
    <t>002-104</t>
  </si>
  <si>
    <t>Geometrický plán</t>
  </si>
  <si>
    <t>-1995102091</t>
  </si>
  <si>
    <t xml:space="preserve">Geometrický plán objektů podléhajících vkladu do katastru nemovitostí (budovy, inženýrské sítě, věcná břemena k částem pozemků) v 6ti tištěných vyhotoveních + 1x elektronicky CD </t>
  </si>
  <si>
    <t>8</t>
  </si>
  <si>
    <t>002-201.1</t>
  </si>
  <si>
    <t>Projektová dokumentace skutečného provedení</t>
  </si>
  <si>
    <t>-605481837</t>
  </si>
  <si>
    <t>Projektová dokumentace skutečného provedení 3x tištěně a 1x elektronicky na CD</t>
  </si>
  <si>
    <t>9</t>
  </si>
  <si>
    <t>002-301.1</t>
  </si>
  <si>
    <t>Kompletace dokladové části stavby k předání, převzetí a kolaudaci díla</t>
  </si>
  <si>
    <t>2130099852</t>
  </si>
  <si>
    <t>Doklady o vlastnostech materiálů, o provedených zkouškách a měření, o výchozích kontrolách provozuschopnosti,  o zaškolení obsluhy, revizní zprávy-bez závad, doklady o oprávnění k provádění prací, doklady o likvidaci odpadů, návody k obsluze, kopie záručních listů   - 3x tištěně a 1x  na CD nosiči</t>
  </si>
  <si>
    <t>002-302</t>
  </si>
  <si>
    <t>Zpracování a předložení harmonogramů</t>
  </si>
  <si>
    <t>209592206</t>
  </si>
  <si>
    <t>Náklady na vyhotovení a předložení finančního a časového harmonogramu prací do 10 dnů po předání staveniště.</t>
  </si>
  <si>
    <t>11</t>
  </si>
  <si>
    <t>002-303</t>
  </si>
  <si>
    <t>Náklady spojené prováděním stavby v blízkosti stávajících objektů, technologie a zeleně</t>
  </si>
  <si>
    <t>618004488</t>
  </si>
  <si>
    <t xml:space="preserve">Náklady spojené s prováděním stavby v blízkosti stávajících objektů (provozů), technologií a zeleně. Omezení vlivu stavby na sousední objekty a stávající technologie - zakrytí konstrukcí a technologií (prach, hluk), zajištění přístupu do sousedních objektů, zajištění konstrukcí a technologií proti poškození. Ochrana stávající vzrostlé zeleně po dobu výstavby.                                                                                                                                                              </t>
  </si>
  <si>
    <t>0301</t>
  </si>
  <si>
    <t xml:space="preserve">Vytýčení stávajících inženýrských sítí </t>
  </si>
  <si>
    <t>-1805274344</t>
  </si>
  <si>
    <t>Vytýčení stávajících inženýrských sítí i jejich správci. Bude provedeno vč. stabilizace bodů pro potřeby stavby po celou dobu výstavby.</t>
  </si>
  <si>
    <t>13</t>
  </si>
  <si>
    <t>0607</t>
  </si>
  <si>
    <t xml:space="preserve">Výkon geotechnika při provádění zemních prací </t>
  </si>
  <si>
    <t>260559900</t>
  </si>
  <si>
    <t>Zhotovitel na své náklady zajistí dohled geotechnika při provádění zemních prací.
Geotechnik provede roztřídění vytěžených zemin dle vlastností - vhodný materiál bude použit zpět na provádění zásypů a násypů SO, nevyhovující zemina bude odvezena na skládku.
O objemech takto roztříděných zemin bude veden samostatný protokol geotechnikem po celou dobu výstavby.</t>
  </si>
  <si>
    <t>IO-01 - Sadové úpravy</t>
  </si>
  <si>
    <t>- U veškěrých dodávek a výrobků bude do ceny zahrnuta jejich montáž vč. dodávky potřebného kotvení, doplňkového materiálu, staveništní a mimo staveništní dopravy v případě že tyto činosti nejsou oceněny v samostatných položkách jednotlivých částí soupisu prací. U vybraných výrobků je nutné do ceny díla zahrnout zpracování dodavatelské případně výrobní dokumentace, dále výrobu prototypů, provádění baravného a materiálového vzorkování apod. - Uchazeč o veřejnou zakázku je povinen při oceňování soutěžního SOUPISU PRACÍ ocenit veškeré položky uvedené v soupisech a provést kontrolu funkce aritmetických vzorců jednotlivých položkových SOUPISŮ ve vazbě na jednotlivé oddíly, rekapitulace a krycí listy. - Kde není výslovně uvedeno, bude pracovní postup a technologie provádění stanovena oprávněnou osobou zhotovitele  - Pro sestavení SOUPISU PRACÍ v podrobnostech vymezených vyhl. č. 169/2016Sb. byla použita v převážné míře cenová soustava ÚRS. - V případě nejasností u některé z položek uváděných v supisu prací, kontaktuje uchazeč zadavatele. - Vlastní položky, komplety, soubory a položky s vyšší cenou než dle ceníku jsou stanoveny na základě zkušeností projektanta z období 3 let a odpovídají situaci na trhu. - Tento soupis prací je nedílnou součástí komplexního celkového soupisu na předmětnou akci. - Tato část soupisu prací vychází dle vyhlášky 169/2016 Sb. z následujících grafických a textových částí projektové dokumentace: 01.01 TECHNICKÁ ZPRÁVA – SADOVÉ ÚPRAVY 02.02 SITUACE   M 1:500</t>
  </si>
  <si>
    <t>HSV - Práce a dodávky HSV</t>
  </si>
  <si>
    <t xml:space="preserve">    1 - Zemní práce</t>
  </si>
  <si>
    <t xml:space="preserve">    9 - Ostatní konstrukce a práce-bourání</t>
  </si>
  <si>
    <t xml:space="preserve">      99 - Přesun hmot</t>
  </si>
  <si>
    <t>HSV</t>
  </si>
  <si>
    <t>Práce a dodávky HSV</t>
  </si>
  <si>
    <t>Zemní práce</t>
  </si>
  <si>
    <t>121151123</t>
  </si>
  <si>
    <t>Sejmutí ornice plochy přes 500 m2 tl vrstvy do 200 mm strojně</t>
  </si>
  <si>
    <t>m2</t>
  </si>
  <si>
    <t>CS ÚRS 2024 02</t>
  </si>
  <si>
    <t>1072682382</t>
  </si>
  <si>
    <t>Sejmutí ornice strojně při souvislé ploše přes 500 m2, tl. vrstvy do 200 mm</t>
  </si>
  <si>
    <t>Online PSC</t>
  </si>
  <si>
    <t>https://podminky.urs.cz/item/CS_URS_2024_02/121151123</t>
  </si>
  <si>
    <t>167151111</t>
  </si>
  <si>
    <t>Nakládání výkopku z hornin třídy těžitelnosti I skupiny 1 až 3 přes 100 m3</t>
  </si>
  <si>
    <t>m3</t>
  </si>
  <si>
    <t>408300705</t>
  </si>
  <si>
    <t>Nakládání, skládání a překládání neulehlého výkopku nebo sypaniny strojně nakládání, množství přes 100 m3, z hornin třídy těžitelnosti I, skupiny 1 až 3</t>
  </si>
  <si>
    <t>https://podminky.urs.cz/item/CS_URS_2024_02/167151111</t>
  </si>
  <si>
    <t>VV</t>
  </si>
  <si>
    <t>830-340</t>
  </si>
  <si>
    <t>Součet</t>
  </si>
  <si>
    <t>162351103</t>
  </si>
  <si>
    <t>Vodorovné přemístění přes 50 do 500 m výkopku/sypaniny z horniny třídy těžitelnosti I skupiny 1 až 3</t>
  </si>
  <si>
    <t>-1170912438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</si>
  <si>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</si>
  <si>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https://podminky.urs.cz/item/CS_URS_2024_02/162351103</t>
  </si>
  <si>
    <t>171206111</t>
  </si>
  <si>
    <t>Uložení zemin schopných zúrodnění nebo výsypek do násypů</t>
  </si>
  <si>
    <t>-2045647481</t>
  </si>
  <si>
    <t>Uložení zemin schopných zúrodnění nebo výsypek do násypů předepsaných tvarů s urovnáním</t>
  </si>
  <si>
    <t>https://podminky.urs.cz/item/CS_URS_2024_02/171206111</t>
  </si>
  <si>
    <t>181451131</t>
  </si>
  <si>
    <t>Založení parkového trávníku výsevem pl přes 1000 m2 v rovině a ve svahu do 1:5</t>
  </si>
  <si>
    <t>1014469121</t>
  </si>
  <si>
    <t>Založení trávníku na půdě předem připravené plochy přes 1000 m2 výsevem včetně utažení parkového v rovině nebo na svahu do 1:5</t>
  </si>
  <si>
    <t>https://podminky.urs.cz/item/CS_URS_2024_02/181451131</t>
  </si>
  <si>
    <t>M</t>
  </si>
  <si>
    <t>00572450</t>
  </si>
  <si>
    <t>osivo směs travní golfová I</t>
  </si>
  <si>
    <t>kg</t>
  </si>
  <si>
    <t>25344074</t>
  </si>
  <si>
    <t>490*0,02 'Přepočtené koeficientem množství</t>
  </si>
  <si>
    <t>181351113</t>
  </si>
  <si>
    <t>Rozprostření ornice tl vrstvy do 200 mm pl přes 500 m2 v rovině nebo ve svahu do 1:5 strojně</t>
  </si>
  <si>
    <t>353399720</t>
  </si>
  <si>
    <t>Rozprostření a urovnání ornice v rovině nebo ve svahu sklonu do 1:5 strojně při souvislé ploše přes 500 m2, tl. vrstvy do 200 mm</t>
  </si>
  <si>
    <t>https://podminky.urs.cz/item/CS_URS_2024_02/181351113</t>
  </si>
  <si>
    <t>181151311</t>
  </si>
  <si>
    <t>Plošná úprava terénu přes 500 m2 zemina skupiny 1 až 4 nerovnosti přes 50 do 100 mm v rovinně a svahu do 1:5</t>
  </si>
  <si>
    <t>-1750887320</t>
  </si>
  <si>
    <t>Plošná úprava terénu v zemině skupiny 1 až 4 s urovnáním povrchu bez doplnění ornice souvislé plochy přes 500 m2 při nerovnostech terénu přes 50 do 100 mm v rovině nebo na svahu do 1:5</t>
  </si>
  <si>
    <t>https://podminky.urs.cz/item/CS_URS_2024_02/181151311</t>
  </si>
  <si>
    <t>183403113</t>
  </si>
  <si>
    <t>Obdělání půdy frézováním v rovině a svahu do 1:5</t>
  </si>
  <si>
    <t>-928937026</t>
  </si>
  <si>
    <t>https://podminky.urs.cz/item/CS_URS_2024_02/183403113</t>
  </si>
  <si>
    <t>183403114</t>
  </si>
  <si>
    <t>Obdělání půdy kultivátorováním v rovině a svahu do 1:5</t>
  </si>
  <si>
    <t>-1732900656</t>
  </si>
  <si>
    <t>https://podminky.urs.cz/item/CS_URS_2024_02/183403114</t>
  </si>
  <si>
    <t>183403153</t>
  </si>
  <si>
    <t>Obdělání půdy hrabáním v rovině a svahu do 1:5</t>
  </si>
  <si>
    <t>207114969</t>
  </si>
  <si>
    <t>https://podminky.urs.cz/item/CS_URS_2024_02/183403153</t>
  </si>
  <si>
    <t>183403161</t>
  </si>
  <si>
    <t>Obdělání půdy válením v rovině a svahu do 1:5</t>
  </si>
  <si>
    <t>-1937289817</t>
  </si>
  <si>
    <t>https://podminky.urs.cz/item/CS_URS_2024_02/183403161</t>
  </si>
  <si>
    <t>184851111</t>
  </si>
  <si>
    <t>Hnojení roztokem hnojiva v rovině a svahu přes 1:5 do 1:2</t>
  </si>
  <si>
    <t>447347212</t>
  </si>
  <si>
    <t>Hnojení roztokem hnojiva v rovině nebo na svahu do 1:5</t>
  </si>
  <si>
    <t>https://podminky.urs.cz/item/CS_URS_2024_02/184851111</t>
  </si>
  <si>
    <t>10m3/ha</t>
  </si>
  <si>
    <t>0,3400*10*2</t>
  </si>
  <si>
    <t>14</t>
  </si>
  <si>
    <t>25191155</t>
  </si>
  <si>
    <t>hnojivo průmyslové</t>
  </si>
  <si>
    <t>-980470072</t>
  </si>
  <si>
    <t>1kg/cca 60m2</t>
  </si>
  <si>
    <t>(3400/60)*1,05*2</t>
  </si>
  <si>
    <t>15</t>
  </si>
  <si>
    <t>184853511</t>
  </si>
  <si>
    <t>Chemické odplevelení před založením kultury přes 20 m2 postřikem na široko v rovině a svahu do 1:5 strojně</t>
  </si>
  <si>
    <t>1411461686</t>
  </si>
  <si>
    <t>Chemické odplevelení půdy před založením kultury, trávníku nebo zpevněných ploch strojně o výměře jednotlivě přes 20 m2 postřikem na široko v rovině nebo na svahu do 1:5</t>
  </si>
  <si>
    <t>https://podminky.urs.cz/item/CS_URS_2024_02/184853511</t>
  </si>
  <si>
    <t>16</t>
  </si>
  <si>
    <t>185803111</t>
  </si>
  <si>
    <t>Ošetření trávníku posečením a shrabáním v rovině a svahu do 1:5</t>
  </si>
  <si>
    <t>1162017269</t>
  </si>
  <si>
    <t>https://podminky.urs.cz/item/CS_URS_2024_02/185803111</t>
  </si>
  <si>
    <t>Ostatní konstrukce a práce-bourání</t>
  </si>
  <si>
    <t>99</t>
  </si>
  <si>
    <t>Přesun hmot</t>
  </si>
  <si>
    <t>17</t>
  </si>
  <si>
    <t>998231311</t>
  </si>
  <si>
    <t>Přesun hmot pro sadovnické a krajinářské úpravy vodorovně do 5000 m</t>
  </si>
  <si>
    <t>t</t>
  </si>
  <si>
    <t>1267298660</t>
  </si>
  <si>
    <t>https://podminky.urs.cz/item/CS_URS_2024_02/998231311</t>
  </si>
  <si>
    <t>IO-02 - Komunikace, zpevněné plochy, kontejnerové stání</t>
  </si>
  <si>
    <t xml:space="preserve">IO-02 - Místní komunikace  </t>
  </si>
  <si>
    <t>- U veškěrých dodávek a výrobků bude do ceny zahrnuta jejich montáž vč. dodávky potřebného kotvení, doplňkového materiálu, staveništní a mimo staveništní dopravy v případě že tyto činosti nejsou oceněny v samostatných položkách jednotlivých částí soupisu prací. U vybraných výrobků je nutné do ceny díla zahrnout zpracování dodavatelské případně výrobní dokumentace, dále výrobu prototypů, provádění baravného a materiálového vzorkování apod. - Uchazeč o veřejnou zakázku je povinen při oceňování soutěžního SOUPISU PRACÍ ocenit veškeré položky uvedené v soupisech a provést kontrolu funkce aritmetických vzorců jednotlivých položkových SOUPISŮ ve vazbě na jednotlivé oddíly, rekapitulace a krycí listy. - Kde není výslovně uvedeno, bude pracovní postup a technologie provádění stanovena oprávněnou osobou zhotovitele  - Pro sestavení SOUPISU PRACÍ v podrobnostech vymezených vyhl. č. 169/2016Sb. byla použita v převážné míře cenová soustava ÚRS. - V případě nejasností u některé z položek uváděných v supisu prací, kontaktuje uchazeč zadavatele. - Vlastní položky, komplety, soubory a položky s vyšší cenou než dle ceníku jsou stanoveny na základě zkušeností projektanta z období 3 let a odpovídají situaci na trhu. - Tento soupis prací je nedílnou součástí komplexního celkového soupisu na předmětnou akci. - Tato část soupisu prací vychází dle vyhlášky 169/2016 Sb. z následujících grafických a textových částí projektové dokumentace: 02.01 TECHNICKÁ ZPRÁVA - KOMUNIKACE				 02.02 SITUACE   M 1:500  02.03 PODÉLNÉ PROFILY - 1. DÍL  M 1:500/50 02.04 PODÉLNÉ PROFILY - 2. DÍL  M 1:500/50 02.05 VZOROVÉ PŘÍČNÉ ŘEZY M 1:100 02.06 PŘÍČNÉ ŘEZY - 1. DÍL M 1:100 02.07 PŘÍČNÉ ŘEZY - 2. DÍL M 1:100 02.08 VYTYČOVACÍ VÝKRES  M 1:650 02.09 KONTEJNEROVÉ STÁNÍ</t>
  </si>
  <si>
    <t>D1 - 10: Zemní práce</t>
  </si>
  <si>
    <t>D2 - 18: Sadové úpravy</t>
  </si>
  <si>
    <t>D3 - 20: Základy</t>
  </si>
  <si>
    <t>D4 - 50: Komunikace</t>
  </si>
  <si>
    <t>D5 - 90: Ostatní konstrukce a práce</t>
  </si>
  <si>
    <t>D6 - 96: Bourání konstrukcí</t>
  </si>
  <si>
    <t>D7 - 97: Poplatky za likvidaci odpadů</t>
  </si>
  <si>
    <t>D8 - 99: Přesun hmot</t>
  </si>
  <si>
    <t>D1</t>
  </si>
  <si>
    <t>10: Zemní práce</t>
  </si>
  <si>
    <t>113154512</t>
  </si>
  <si>
    <t>Frézování živičného krytu tl 40 mm pruh š do 0,5 m pl do 500 m2</t>
  </si>
  <si>
    <t>-2008699871</t>
  </si>
  <si>
    <t>Frézování živičného podkladu nebo krytu s naložením hmot na dopravní prostředek plochy do 500 m2 pruhu šířky do 0,5 m, tloušťky vrstvy 40 mm</t>
  </si>
  <si>
    <t>https://podminky.urs.cz/item/CS_URS_2024_02/113154512</t>
  </si>
  <si>
    <t>116951201</t>
  </si>
  <si>
    <t>Úprava zemin vápnem nebo směsnými hydraulickými pojivy</t>
  </si>
  <si>
    <t>-1678363264</t>
  </si>
  <si>
    <t>Úprava zemin vápnem nebo směsnými hydraulickými pojivy za účelem zlepšení mechanických vlastností a zpracovatelnosti, bez dodávky materiálu u hrubých terénních úprav, násypů a zásypů</t>
  </si>
  <si>
    <t>https://podminky.urs.cz/item/CS_URS_2024_02/116951201</t>
  </si>
  <si>
    <t>1621*0,50</t>
  </si>
  <si>
    <t>58530160</t>
  </si>
  <si>
    <t>Vápno CL 90 JM nehašené VL</t>
  </si>
  <si>
    <t>-885158594</t>
  </si>
  <si>
    <t>167151101</t>
  </si>
  <si>
    <t>Nakládání výkopku z hornin třídy těžitelnosti I skupiny 1 až 3 do 100 m3</t>
  </si>
  <si>
    <t>-323351268</t>
  </si>
  <si>
    <t>Nakládání, skládání a překládání neulehlého výkopku nebo sypaniny strojně nakládání, množství do 100 m3, z horniny třídy těžitelnosti I, skupiny 1 až 3</t>
  </si>
  <si>
    <t>https://podminky.urs.cz/item/CS_URS_2024_02/167151101</t>
  </si>
  <si>
    <t>naložení zeminy na mezideponii na dopravní prostředek</t>
  </si>
  <si>
    <t>11,66</t>
  </si>
  <si>
    <t>131251105</t>
  </si>
  <si>
    <t>Hloubení jam nezapažených v hornině třídy těžitelnosti I skupiny 3 objemu do 1000 m3 strojně</t>
  </si>
  <si>
    <t>-622552772</t>
  </si>
  <si>
    <t>Hloubení nezapažených jam a zářezů strojně s urovnáním dna do předepsaného profilu a spádu v hornině třídy těžitelnosti I skupiny 3 přes 500 do 1 000 m3</t>
  </si>
  <si>
    <t>https://podminky.urs.cz/item/CS_URS_2024_02/131251105</t>
  </si>
  <si>
    <t>dle VK</t>
  </si>
  <si>
    <t>517</t>
  </si>
  <si>
    <t>132251103</t>
  </si>
  <si>
    <t>Hloubení rýh nezapažených š do 800 mm v hornině třídy těžitelnosti I skupiny 3 objem do 100 m3 strojně</t>
  </si>
  <si>
    <t>1547162096</t>
  </si>
  <si>
    <t>Hloubení nezapažených rýh šířky do 800 mm strojně s urovnáním dna do předepsaného profilu a spádu v hornině třídy těžitelnosti I skupiny 3 přes 50 do 100 m3</t>
  </si>
  <si>
    <t>https://podminky.urs.cz/item/CS_URS_2024_02/132251103</t>
  </si>
  <si>
    <t>pro drenáž, převod z m na m3</t>
  </si>
  <si>
    <t>444*0,4*0,4</t>
  </si>
  <si>
    <t>-1592371766</t>
  </si>
  <si>
    <t>odvoz zeminy na mezideponii</t>
  </si>
  <si>
    <t>odvoz zeminy (určené do objektu chodníku místo nakupované zeminy) na mezideponii</t>
  </si>
  <si>
    <t>43,34</t>
  </si>
  <si>
    <t>odvoz zeminy z mezideponie na místo uložení</t>
  </si>
  <si>
    <t>162651112</t>
  </si>
  <si>
    <t>Vodorovné přemístění přes 4 000 do 5000 m výkopku/sypaniny z horniny třídy těžitelnosti I skupiny 1 až 3</t>
  </si>
  <si>
    <t>156752110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</si>
  <si>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</si>
  <si>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https://podminky.urs.cz/item/CS_URS_2024_02/162651112</t>
  </si>
  <si>
    <t>odkopávky a prokopávky</t>
  </si>
  <si>
    <t>517,0</t>
  </si>
  <si>
    <t>hloubení rýh</t>
  </si>
  <si>
    <t>74,04</t>
  </si>
  <si>
    <t>odpočet zeminy určené ke zpětnému použití</t>
  </si>
  <si>
    <t>-11,66</t>
  </si>
  <si>
    <t>odpočet zeminy určené ke zpětnému použití v objektu chodníku</t>
  </si>
  <si>
    <t>-43,34</t>
  </si>
  <si>
    <t>171201231</t>
  </si>
  <si>
    <t>Poplatek za uložení zeminy a kamení na recyklační skládce (skládkovné) kód odpadu 17 05 04</t>
  </si>
  <si>
    <t>-1864886420</t>
  </si>
  <si>
    <t>Poplatek za uložení stavebního odpadu na recyklační skládce (skládkovné) zeminy a kamení zatříděného do Katalogu odpadů pod kódem 17 05 04</t>
  </si>
  <si>
    <t>https://podminky.urs.cz/item/CS_URS_2024_02/171201231</t>
  </si>
  <si>
    <t>533,040*2</t>
  </si>
  <si>
    <t>174101101</t>
  </si>
  <si>
    <t>Zásyp jam, šachet rýh nebo kolem objektů sypaninou se zhutněním</t>
  </si>
  <si>
    <t>24</t>
  </si>
  <si>
    <t>https://podminky.urs.cz/item/CS_URS_2024_02/174101101</t>
  </si>
  <si>
    <t>181951112</t>
  </si>
  <si>
    <t>Úprava pláně v hornině třídy těžitelnosti I skupiny 1 až 3 se zhutněním strojně</t>
  </si>
  <si>
    <t>167308650</t>
  </si>
  <si>
    <t>Úprava pláně vyrovnáním výškových rozdílů strojně v hornině třídy těžitelnosti I, skupiny 1 až 3 se zhutněním</t>
  </si>
  <si>
    <t>https://podminky.urs.cz/item/CS_URS_2024_02/181951112</t>
  </si>
  <si>
    <t>1668,0</t>
  </si>
  <si>
    <t>D2</t>
  </si>
  <si>
    <t>18: Sadové úpravy</t>
  </si>
  <si>
    <t>182313101</t>
  </si>
  <si>
    <t>Vyplnění otvorů tvárnic nebo panů ornicí</t>
  </si>
  <si>
    <t>28</t>
  </si>
  <si>
    <t>https://podminky.urs.cz/item/CS_URS_2024_02/182313101</t>
  </si>
  <si>
    <t>10364101</t>
  </si>
  <si>
    <t>zemina pro terénní úpravy - ornice včetně dopravy</t>
  </si>
  <si>
    <t>758375257</t>
  </si>
  <si>
    <t>zemina pro terénní úpravy - ornice</t>
  </si>
  <si>
    <t>výplň betonových vegetačních tvárnic parkovacích stání, převod z m2 na m3, uvažováno 60 % plochy na stěny tvárnic</t>
  </si>
  <si>
    <t>138*0,08*0,4*1,9</t>
  </si>
  <si>
    <t>183405211</t>
  </si>
  <si>
    <t>Výsev trávníku hydroosevem na ornici</t>
  </si>
  <si>
    <t>32</t>
  </si>
  <si>
    <t>https://podminky.urs.cz/item/CS_URS_2024_02/183405211</t>
  </si>
  <si>
    <t>00572474</t>
  </si>
  <si>
    <t>Osivo směs travní krajinná - svahová</t>
  </si>
  <si>
    <t>-1680843857</t>
  </si>
  <si>
    <t>185804312</t>
  </si>
  <si>
    <t>Zalití rostlin vodou plocha přes 20 m2</t>
  </si>
  <si>
    <t>36</t>
  </si>
  <si>
    <t>https://podminky.urs.cz/item/CS_URS_2024_02/185804312</t>
  </si>
  <si>
    <t>111151111</t>
  </si>
  <si>
    <t>Pokosení trávníku parterového pl do 1000 m2 s odvozem do 20 km v rovině a svahu do 1:5</t>
  </si>
  <si>
    <t>1109909066</t>
  </si>
  <si>
    <t>Pokosení trávníku při souvislé ploše do 1000 m2 parterového v rovině nebo svahu do 1:5</t>
  </si>
  <si>
    <t>https://podminky.urs.cz/item/CS_URS_2024_02/111151111</t>
  </si>
  <si>
    <t>138,000</t>
  </si>
  <si>
    <t>D3</t>
  </si>
  <si>
    <t>20: Základy</t>
  </si>
  <si>
    <t>18</t>
  </si>
  <si>
    <t>211971110</t>
  </si>
  <si>
    <t>Zřízení opláštění žeber nebo trativodů geotextilií v rýze nebo zářezu sklonu do 1:2</t>
  </si>
  <si>
    <t>40</t>
  </si>
  <si>
    <t>https://podminky.urs.cz/item/CS_URS_2024_02/211971110</t>
  </si>
  <si>
    <t>19</t>
  </si>
  <si>
    <t>69311060</t>
  </si>
  <si>
    <t>geotextilie netkaná separační, ochranná, filtrační, drenážní PP 200g/m2</t>
  </si>
  <si>
    <t>421565227</t>
  </si>
  <si>
    <t>710,4*1,1</t>
  </si>
  <si>
    <t>20</t>
  </si>
  <si>
    <t>212752411</t>
  </si>
  <si>
    <t>Trativod z drenážních trubek korugovaných PE-HD SN 8 perforace 220° včetně lože otevřený výkop DN 100 pro liniové stavby</t>
  </si>
  <si>
    <t>m</t>
  </si>
  <si>
    <t>159067722</t>
  </si>
  <si>
    <t>Trativody z drenážních trubek pro liniové stavby a komunikace se zřízením štěrkového lože pod trubky a s jejich obsypem v otevřeném výkopu trubka korugovaná sendvičová PE-HD SN 8 perforace 220° DN 100</t>
  </si>
  <si>
    <t>https://podminky.urs.cz/item/CS_URS_2024_02/212752411</t>
  </si>
  <si>
    <t>D4</t>
  </si>
  <si>
    <t>50: Komunikace</t>
  </si>
  <si>
    <t>564851111</t>
  </si>
  <si>
    <t>Podklad ze štěrkodrtě ŠD tl 150 mm</t>
  </si>
  <si>
    <t>46</t>
  </si>
  <si>
    <t>https://podminky.urs.cz/item/CS_URS_2024_02/564851111</t>
  </si>
  <si>
    <t>22</t>
  </si>
  <si>
    <t>564871111</t>
  </si>
  <si>
    <t>Podklad ze štěrkodrtě ŠD tl 250 mm</t>
  </si>
  <si>
    <t>48</t>
  </si>
  <si>
    <t>https://podminky.urs.cz/item/CS_URS_2024_02/564871111</t>
  </si>
  <si>
    <t>23</t>
  </si>
  <si>
    <t>564962111</t>
  </si>
  <si>
    <t>Podklad z mechanicky zpevněného kameniva MZK tl 200 mm</t>
  </si>
  <si>
    <t>50</t>
  </si>
  <si>
    <t>https://podminky.urs.cz/item/CS_URS_2024_02/564962111</t>
  </si>
  <si>
    <t>565155121</t>
  </si>
  <si>
    <t>Asfaltový beton vrstva podkladní ACP 16 (obalované kamenivo OKS) tl 70 mm š přes 3 m</t>
  </si>
  <si>
    <t>52</t>
  </si>
  <si>
    <t>https://podminky.urs.cz/item/CS_URS_2024_02/565155121</t>
  </si>
  <si>
    <t>25</t>
  </si>
  <si>
    <t>573111111</t>
  </si>
  <si>
    <t>Postřik živičný infiltrační s posypem z asfaltu množství 0,60 kg/m2</t>
  </si>
  <si>
    <t>54</t>
  </si>
  <si>
    <t>https://podminky.urs.cz/item/CS_URS_2024_02/573111111</t>
  </si>
  <si>
    <t>26</t>
  </si>
  <si>
    <t>573231111</t>
  </si>
  <si>
    <t>Postřik živičný spojovací ze silniční emulze v množství do 0,7 kg/m2</t>
  </si>
  <si>
    <t>56</t>
  </si>
  <si>
    <t>https://podminky.urs.cz/item/CS_URS_2024_02/573231111</t>
  </si>
  <si>
    <t>27</t>
  </si>
  <si>
    <t>577134121</t>
  </si>
  <si>
    <t>Asfaltový beton vrstva obrusná ACO 11 (ABS) tř. I tl 40 mm š přes 3 m z nemodifikovaného asfaltu</t>
  </si>
  <si>
    <t>58</t>
  </si>
  <si>
    <t>https://podminky.urs.cz/item/CS_URS_2024_02/577134121</t>
  </si>
  <si>
    <t>596212210</t>
  </si>
  <si>
    <t>Kladení zámkové dlažby pozemních komunikací tl 80 mm skupiny A pl do 50 m2</t>
  </si>
  <si>
    <t>60</t>
  </si>
  <si>
    <t>https://podminky.urs.cz/item/CS_URS_2024_02/596212210</t>
  </si>
  <si>
    <t>29</t>
  </si>
  <si>
    <t>596212214</t>
  </si>
  <si>
    <t>Příplatek za kombinaci dvou barev u betonových dlažeb pozemních komunikací tl 80 mm skupiny A</t>
  </si>
  <si>
    <t>62</t>
  </si>
  <si>
    <t>https://podminky.urs.cz/item/CS_URS_2024_02/596212214</t>
  </si>
  <si>
    <t>30</t>
  </si>
  <si>
    <t>59245018</t>
  </si>
  <si>
    <t>dlažba skladebná betonová 200x100mm tl 60mm přírodní</t>
  </si>
  <si>
    <t>1676015398</t>
  </si>
  <si>
    <t>43,000*1,03</t>
  </si>
  <si>
    <t>31</t>
  </si>
  <si>
    <t>59245006</t>
  </si>
  <si>
    <t>dlažba pro nevidomé betonová 200x100mm tl 60mm barevná</t>
  </si>
  <si>
    <t>-540906420</t>
  </si>
  <si>
    <t>4,000*1,03</t>
  </si>
  <si>
    <t>596412212</t>
  </si>
  <si>
    <t>Kladení dlažby z vegetačních tvárnic pozemních komunikací tl 80 mm do 300 m2</t>
  </si>
  <si>
    <t>68</t>
  </si>
  <si>
    <t>https://podminky.urs.cz/item/CS_URS_2024_02/596412212</t>
  </si>
  <si>
    <t>33</t>
  </si>
  <si>
    <t>59246016</t>
  </si>
  <si>
    <t>dlažba plošná vegetační betonová 600x400mm tl 80mm přírodní</t>
  </si>
  <si>
    <t>1714694029</t>
  </si>
  <si>
    <t>138*1,02</t>
  </si>
  <si>
    <t>D5</t>
  </si>
  <si>
    <t>90: Ostatní konstrukce a práce</t>
  </si>
  <si>
    <t>34</t>
  </si>
  <si>
    <t>914111111</t>
  </si>
  <si>
    <t>Montáž svislé dopravní značky do velikosti 1 m2 objímkami na sloupek nebo konzolu</t>
  </si>
  <si>
    <t>kus</t>
  </si>
  <si>
    <t>72</t>
  </si>
  <si>
    <t>https://podminky.urs.cz/item/CS_URS_2024_02/914111111</t>
  </si>
  <si>
    <t>montáž značky IP 11a „Parkoviště"</t>
  </si>
  <si>
    <t>montáž značky IP 12 „Vyhrazené parkoviště"</t>
  </si>
  <si>
    <t>montáž značky E 1 "Počet"</t>
  </si>
  <si>
    <t>35</t>
  </si>
  <si>
    <t>40445625</t>
  </si>
  <si>
    <t>informativní značky provozní IP8, IP9, IP11-IP13 500x700mm</t>
  </si>
  <si>
    <t>-37903513</t>
  </si>
  <si>
    <t>40445647</t>
  </si>
  <si>
    <t>dodatkové tabulky E1, E2a,b , E6, E9, E10 E12c, E17 500x500mm</t>
  </si>
  <si>
    <t>-712417509</t>
  </si>
  <si>
    <t>37</t>
  </si>
  <si>
    <t>914511112</t>
  </si>
  <si>
    <t>Montáž sloupku dopravních značek délky do 3,5 m s betonovým základem a patkou</t>
  </si>
  <si>
    <t>78</t>
  </si>
  <si>
    <t>https://podminky.urs.cz/item/CS_URS_2024_02/914511112</t>
  </si>
  <si>
    <t>38</t>
  </si>
  <si>
    <t>40445230</t>
  </si>
  <si>
    <t>Sloupek Zn 70 - 350</t>
  </si>
  <si>
    <t>-969159207</t>
  </si>
  <si>
    <t>3,000</t>
  </si>
  <si>
    <t>39</t>
  </si>
  <si>
    <t>40445254</t>
  </si>
  <si>
    <t>Víčko plastové na sloupek 70</t>
  </si>
  <si>
    <t>-741146348</t>
  </si>
  <si>
    <t>915131111</t>
  </si>
  <si>
    <t>Vodorovné dopravní značení bílou barvou přechody pro chodce, šipky, symboly</t>
  </si>
  <si>
    <t>84</t>
  </si>
  <si>
    <t>https://podminky.urs.cz/item/CS_URS_2024_02/915131111</t>
  </si>
  <si>
    <t>41</t>
  </si>
  <si>
    <t>915621111</t>
  </si>
  <si>
    <t>Předznačení vodorovného plošného značení</t>
  </si>
  <si>
    <t>86</t>
  </si>
  <si>
    <t>https://podminky.urs.cz/item/CS_URS_2024_02/915621111</t>
  </si>
  <si>
    <t>2,500</t>
  </si>
  <si>
    <t>42</t>
  </si>
  <si>
    <t>916231213</t>
  </si>
  <si>
    <t>Osazení chodníkového obrubníku betonového stojatého s boční opěrou do lože z betonu prostého</t>
  </si>
  <si>
    <t>88</t>
  </si>
  <si>
    <t>https://podminky.urs.cz/item/CS_URS_2024_02/916231213</t>
  </si>
  <si>
    <t>43</t>
  </si>
  <si>
    <t>59217023</t>
  </si>
  <si>
    <t>obrubník betonový 1000x150x250mm</t>
  </si>
  <si>
    <t>-832495989</t>
  </si>
  <si>
    <t>507,0*1,01</t>
  </si>
  <si>
    <t>44</t>
  </si>
  <si>
    <t>59217017</t>
  </si>
  <si>
    <t>obrubník betonový 1000x100x250mm</t>
  </si>
  <si>
    <t>1906021619</t>
  </si>
  <si>
    <t>99,0*1,01</t>
  </si>
  <si>
    <t>45</t>
  </si>
  <si>
    <t>916991121</t>
  </si>
  <si>
    <t>Lože pod obrubníky, krajníky nebo obruby z dlažebních kostek z betonu prostého</t>
  </si>
  <si>
    <t>380752985</t>
  </si>
  <si>
    <t>https://podminky.urs.cz/item/CS_URS_2024_02/916991121</t>
  </si>
  <si>
    <t>507*0,3*0,25</t>
  </si>
  <si>
    <t>99*0,25*0,25</t>
  </si>
  <si>
    <t>919112222</t>
  </si>
  <si>
    <t>Řezání spár pro vytvoření komůrky š 15 mm hl 25 mm pro těsnící zálivku v živičném krytu</t>
  </si>
  <si>
    <t>94</t>
  </si>
  <si>
    <t>https://podminky.urs.cz/item/CS_URS_2024_02/919112222</t>
  </si>
  <si>
    <t>47</t>
  </si>
  <si>
    <t>919121222</t>
  </si>
  <si>
    <t>Těsnění spár zálivkou za studena pro komůrky š 15 mm hl 25 mm bez těsnicího profilu</t>
  </si>
  <si>
    <t>96</t>
  </si>
  <si>
    <t>https://podminky.urs.cz/item/CS_URS_2024_02/919121222</t>
  </si>
  <si>
    <t>919731122</t>
  </si>
  <si>
    <t>Zarovnání styčné plochy podkladu nebo krytu živičného tl do 100 mm</t>
  </si>
  <si>
    <t>98</t>
  </si>
  <si>
    <t>https://podminky.urs.cz/item/CS_URS_2024_02/919731122</t>
  </si>
  <si>
    <t>49</t>
  </si>
  <si>
    <t>919735112</t>
  </si>
  <si>
    <t>Řezání stávajícího živičného krytu hl do 100 mm</t>
  </si>
  <si>
    <t>https://podminky.urs.cz/item/CS_URS_2024_02/919735112</t>
  </si>
  <si>
    <t>938909311</t>
  </si>
  <si>
    <t>Odstranění bláta a hlinitého nánosu z povrchu podkladu nebo krytu betonového nebo živičného</t>
  </si>
  <si>
    <t>102</t>
  </si>
  <si>
    <t>https://podminky.urs.cz/item/CS_URS_2024_02/938909311</t>
  </si>
  <si>
    <t>D6</t>
  </si>
  <si>
    <t>96: Bourání konstrukcí</t>
  </si>
  <si>
    <t>51</t>
  </si>
  <si>
    <t>997221551</t>
  </si>
  <si>
    <t>Vodorovná doprava suti ze sypkých materiálů do 1 km</t>
  </si>
  <si>
    <t>104</t>
  </si>
  <si>
    <t>https://podminky.urs.cz/item/CS_URS_2024_02/997221551</t>
  </si>
  <si>
    <t>997221559</t>
  </si>
  <si>
    <t>Příplatek ZKD 1 km u vodorovné dopravy suti ze sypkých materiálů</t>
  </si>
  <si>
    <t>106</t>
  </si>
  <si>
    <t>https://podminky.urs.cz/item/CS_URS_2024_02/997221559</t>
  </si>
  <si>
    <t>(5-1)*0,650; vyfrézovaná živice</t>
  </si>
  <si>
    <t>odvoz na skládku ve vzdálenosti 20 km od místa stavby</t>
  </si>
  <si>
    <t>4*0.65</t>
  </si>
  <si>
    <t>D7</t>
  </si>
  <si>
    <t>97: Poplatky za likvidaci odpadů</t>
  </si>
  <si>
    <t>53</t>
  </si>
  <si>
    <t>997221645</t>
  </si>
  <si>
    <t>Poplatek za uložení na skládce (skládkovné) odpadu asfaltového bez dehtu kód odpadu 17 03 02</t>
  </si>
  <si>
    <t>-521603373</t>
  </si>
  <si>
    <t>Poplatek za uložení stavebního odpadu na skládce (skládkovné) asfaltového bez obsahu dehtu zatříděného do Katalogu odpadů pod kódem 17 03 02</t>
  </si>
  <si>
    <t>https://podminky.urs.cz/item/CS_URS_2024_02/997221645</t>
  </si>
  <si>
    <t>D8</t>
  </si>
  <si>
    <t>99: Přesun hmot</t>
  </si>
  <si>
    <t>998225111</t>
  </si>
  <si>
    <t>Přesun hmot pro pozemní komunikace s krytem z kamene, monolitickým betonovým nebo živičným</t>
  </si>
  <si>
    <t>-432832858</t>
  </si>
  <si>
    <t>https://podminky.urs.cz/item/CS_URS_2024_02/998225111</t>
  </si>
  <si>
    <t>IO-02a - Chodník pro pěší</t>
  </si>
  <si>
    <t>D2 - 50: Komunikace</t>
  </si>
  <si>
    <t>D3 - 90: Ostatní konstrukce a práce</t>
  </si>
  <si>
    <t>D4 - 99: Přesun hmot</t>
  </si>
  <si>
    <t>-48618710</t>
  </si>
  <si>
    <t>naložení zeminy na mezideponii na dopravní prostředek (nakupovaný materiál má naložení a dovoz v ceně položky)</t>
  </si>
  <si>
    <t>69</t>
  </si>
  <si>
    <t>131251103</t>
  </si>
  <si>
    <t>Hloubení jam nezapažených v hornině třídy těžitelnosti I skupiny 3 objem do 100 m3 strojně</t>
  </si>
  <si>
    <t>-1934227777</t>
  </si>
  <si>
    <t>Hloubení nezapažených jam a zářezů strojně s urovnáním dna do předepsaného profilu a spádu v hornině třídy těžitelnosti I skupiny 3 přes 50 do 100 m3</t>
  </si>
  <si>
    <t>https://podminky.urs.cz/item/CS_URS_2024_02/131251103</t>
  </si>
  <si>
    <t>1416266430</t>
  </si>
  <si>
    <t>odvoz zeminy z mezideponie na místo uložení (nakupovaný materiál má naložení a dovoz v ceně položky)</t>
  </si>
  <si>
    <t>171151103</t>
  </si>
  <si>
    <t>Uložení sypaniny z hornin soudržných do násypů zhutněných strojně</t>
  </si>
  <si>
    <t>1746130320</t>
  </si>
  <si>
    <t>Uložení sypanin do násypů strojně s rozprostřením sypaniny ve vrstvách a s hrubým urovnáním zhutněných z hornin soudržných jakékoliv třídy těžitelnosti</t>
  </si>
  <si>
    <t>https://podminky.urs.cz/item/CS_URS_2024_02/171151103</t>
  </si>
  <si>
    <t>dle VK, použit výkopek, nedostatek lze vyzískat z přebytků v objektech vozovek, avšak vzhledem k nejasnému pořadí realizace jednotlivých etap</t>
  </si>
  <si>
    <t>10364100A</t>
  </si>
  <si>
    <t>zemina pro konstrukční vrstvy včetně dopravy</t>
  </si>
  <si>
    <t>359805266</t>
  </si>
  <si>
    <t>104,000+8,340; požadováno do násypů a zásypů (bez ztratného)</t>
  </si>
  <si>
    <t>-69,000; odpočten výkopek objektu</t>
  </si>
  <si>
    <t>43,34*2</t>
  </si>
  <si>
    <t>-1028711354</t>
  </si>
  <si>
    <t>445</t>
  </si>
  <si>
    <t>564751111</t>
  </si>
  <si>
    <t>Podklad z kameniva hrubého drceného vel. 32-63 mm tl 150 mm</t>
  </si>
  <si>
    <t>https://podminky.urs.cz/item/CS_URS_2024_02/564751111</t>
  </si>
  <si>
    <t>564761111</t>
  </si>
  <si>
    <t>Podklad z kameniva hrubého drceného vel. 32-63 mm tl 200 mm</t>
  </si>
  <si>
    <t>https://podminky.urs.cz/item/CS_URS_2024_02/564761111</t>
  </si>
  <si>
    <t>564801111</t>
  </si>
  <si>
    <t>Podklad ze štěrkodrtě ŠD tl 30 mm</t>
  </si>
  <si>
    <t>https://podminky.urs.cz/item/CS_URS_2024_02/564801111</t>
  </si>
  <si>
    <t>596211113</t>
  </si>
  <si>
    <t>Kladení zámkové dlažby komunikací pro pěší tl 60 mm skupiny A pl přes 300 m2</t>
  </si>
  <si>
    <t>https://podminky.urs.cz/item/CS_URS_2024_02/596211113</t>
  </si>
  <si>
    <t>596211114</t>
  </si>
  <si>
    <t>Příplatek za kombinaci dvou barev u kladení betonových dlažeb komunikací pro pěší tl 60 mm skupiny A</t>
  </si>
  <si>
    <t>https://podminky.urs.cz/item/CS_URS_2024_02/596211114</t>
  </si>
  <si>
    <t>1488797258</t>
  </si>
  <si>
    <t>323,000*1,01</t>
  </si>
  <si>
    <t>166945760</t>
  </si>
  <si>
    <t>15,000*1,03</t>
  </si>
  <si>
    <t>59245020</t>
  </si>
  <si>
    <t>dlažba skladebná betonová 200x100mm tl 80mm přírodní</t>
  </si>
  <si>
    <t>-1510130291</t>
  </si>
  <si>
    <t>32,000*1,03</t>
  </si>
  <si>
    <t>59245226</t>
  </si>
  <si>
    <t>dlažba pro nevidomé betonová 200x100mm tl 80mm barevná</t>
  </si>
  <si>
    <t>-1581933694</t>
  </si>
  <si>
    <t>7,000*1,03</t>
  </si>
  <si>
    <t>-718958966</t>
  </si>
  <si>
    <t>Osazení chodníkového obrubníku betonového se zřízením lože, s vyplněním a zatřením spár cementovou maltou stojatého s boční opěrou z betonu prostého, do lože z betonu prostého</t>
  </si>
  <si>
    <t>417</t>
  </si>
  <si>
    <t>59217011</t>
  </si>
  <si>
    <t>obrubník zahradní betonový 500x50x200mm</t>
  </si>
  <si>
    <t>1823848039</t>
  </si>
  <si>
    <t>417*1,01</t>
  </si>
  <si>
    <t>120754867</t>
  </si>
  <si>
    <t>417*0,2*0,25</t>
  </si>
  <si>
    <t>998223011</t>
  </si>
  <si>
    <t>Přesun hmot pro pozemní komunikace s krytem dlážděným</t>
  </si>
  <si>
    <t>-1021301591</t>
  </si>
  <si>
    <t>https://podminky.urs.cz/item/CS_URS_2024_02/998223011</t>
  </si>
  <si>
    <t>IO-02.1 - Kontejnerové stání</t>
  </si>
  <si>
    <t>- U veškěrých dodávek a výrobků bude do ceny zahrnuta jejich montáž vč. dodávky potřebného kotvení, doplňkového materiálu, staveništní a mimo staveništní dopravy v případě že tyto činosti nejsou oceněny v samostatných položkách jednotlivých částí soupisu prací. U vybraných výrobků je nutné do ceny díla zahrnout zpracování dodavatelské případně výrobní dokumentace, dále výrobu prototypů, provádění baravného a materiálového vzorkování apod. - Uchazeč o veřejnou zakázku je povinen při oceňování soutěžního SOUPISU PRACÍ ocenit veškeré položky uvedené v soupisech a provést kontrolu funkce aritmetických vzorců jednotlivých položkových SOUPISŮ ve vazbě na jednotlivé oddíly, rekapitulace a krycí listy. - Kde není výslovně uvedeno, bude pracovní postup a technologie provádění stanovena oprávněnou osobou zhotovitele  - Pro sestavení SOUPISU PRACÍ v podrobnostech vymezených vyhl. č. 169/2016Sb. byla použita v převážné míře cenová soustava ÚRS. - V případě nejasností u některé z položek uváděných v supisu prací, kontaktuje uchazeč zadavatele. - Vlastní položky, komplety, soubory a položky s vyšší cenou než dle ceníku jsou stanoveny na základě zkušeností projektanta z období 3 let a odpovídají situaci na trhu. - Tento soupis prací je nedílnou součástí komplexního celkového soupisu na předmětnou akci. - Tato část soupisu prací vychází dle vyhlášky 169/2016 Sb. z následujících grafických a textových částí projektové dokumentace: 02.01 TECHNICKÁ ZPRÁVA - KOMUNIKACE				 02.02 SITUACE   M 1:500  02.08 VYTYČOVACÍ VÝKRES  M 1:650 02.09 KONTEJNEROVÉ STÁNÍ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</si>
  <si>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</si>
  <si>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</si>
  <si>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</si>
  <si>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</si>
  <si>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998 - Přesun hmot</t>
  </si>
  <si>
    <t>PSV - Práce a dodávky PSV</t>
  </si>
  <si>
    <t xml:space="preserve">    767 - Konstrukce zámečnické</t>
  </si>
  <si>
    <t>131151100</t>
  </si>
  <si>
    <t>Hloubení jam nezapažených v hornině třídy těžitelnosti I skupiny 1 a 2 objem do 20 m3 strojně</t>
  </si>
  <si>
    <t>1089309036</t>
  </si>
  <si>
    <t>Hloubení nezapažených jam a zářezů strojně s urovnáním dna do předepsaného profilu a spádu v hornině třídy těžitelnosti I skupiny 1 a 2 do 20 m3</t>
  </si>
  <si>
    <t>https://podminky.urs.cz/item/CS_URS_2024_02/131151100</t>
  </si>
  <si>
    <t>2*1,5*0,37</t>
  </si>
  <si>
    <t>6,6*7,36*0,37</t>
  </si>
  <si>
    <t>Mezisoučet</t>
  </si>
  <si>
    <t>-19,083*0,8</t>
  </si>
  <si>
    <t>131251100</t>
  </si>
  <si>
    <t>Hloubení jam nezapažených v hornině třídy těžitelnosti I skupiny 3 objem do 20 m3 strojně</t>
  </si>
  <si>
    <t>2032488166</t>
  </si>
  <si>
    <t>Hloubení nezapažených jam a zářezů strojně s urovnáním dna do předepsaného profilu a spádu v hornině třídy těžitelnosti I skupiny 3 do 20 m3</t>
  </si>
  <si>
    <t>https://podminky.urs.cz/item/CS_URS_2024_02/131251100</t>
  </si>
  <si>
    <t>19,083*0,5</t>
  </si>
  <si>
    <t>131351100</t>
  </si>
  <si>
    <t>Hloubení jam nezapažených v hornině třídy těžitelnosti II skupiny 4 objem do 20 m3 strojně</t>
  </si>
  <si>
    <t>202343837</t>
  </si>
  <si>
    <t>Hloubení nezapažených jam a zářezů strojně s urovnáním dna do předepsaného profilu a spádu v hornině třídy těžitelnosti II skupiny 4 do 20 m3</t>
  </si>
  <si>
    <t>https://podminky.urs.cz/item/CS_URS_2024_02/131351100</t>
  </si>
  <si>
    <t>19,083*0,15</t>
  </si>
  <si>
    <t>131451100</t>
  </si>
  <si>
    <t>Hloubení jam nezapažených v hornině třídy těžitelnosti II skupiny 5 objem do 20 m3 strojně</t>
  </si>
  <si>
    <t>-1742377544</t>
  </si>
  <si>
    <t>Hloubení nezapažených jam a zářezů strojně s urovnáním dna do předepsaného profilu a spádu v hornině třídy těžitelnosti II skupiny 5 do 20 m3</t>
  </si>
  <si>
    <t>https://podminky.urs.cz/item/CS_URS_2024_02/131451100</t>
  </si>
  <si>
    <t>132151101</t>
  </si>
  <si>
    <t>Hloubení rýh nezapažených š do 800 mm v hornině třídy těžitelnosti I skupiny 1 a 2 objem do 20 m3 strojně</t>
  </si>
  <si>
    <t>1472935377</t>
  </si>
  <si>
    <t>Hloubení nezapažených rýh šířky do 800 mm strojně s urovnáním dna do předepsaného profilu a spádu v hornině třídy těžitelnosti I skupiny 1 a 2 do 20 m3</t>
  </si>
  <si>
    <t>https://podminky.urs.cz/item/CS_URS_2024_02/132151101</t>
  </si>
  <si>
    <t>(5,36+4,6)*2*0,3*0,8</t>
  </si>
  <si>
    <t>-4,781*0,8</t>
  </si>
  <si>
    <t>132251101</t>
  </si>
  <si>
    <t>Hloubení rýh nezapažených š do 800 mm v hornině třídy těžitelnosti I skupiny 3 objem do 20 m3 strojně</t>
  </si>
  <si>
    <t>-1389878232</t>
  </si>
  <si>
    <t>Hloubení nezapažených rýh šířky do 800 mm strojně s urovnáním dna do předepsaného profilu a spádu v hornině třídy těžitelnosti I skupiny 3 do 20 m3</t>
  </si>
  <si>
    <t>https://podminky.urs.cz/item/CS_URS_2024_02/132251101</t>
  </si>
  <si>
    <t>4,781*0,5</t>
  </si>
  <si>
    <t>132351101</t>
  </si>
  <si>
    <t>Hloubení rýh nezapažených š do 800 mm v hornině třídy těžitelnosti II skupiny 4 objem do 20 m3 strojně</t>
  </si>
  <si>
    <t>-1233606898</t>
  </si>
  <si>
    <t>Hloubení nezapažených rýh šířky do 800 mm strojně s urovnáním dna do předepsaného profilu a spádu v hornině třídy těžitelnosti II skupiny 4 do 20 m3</t>
  </si>
  <si>
    <t>https://podminky.urs.cz/item/CS_URS_2024_02/132351101</t>
  </si>
  <si>
    <t>4,781*0,15</t>
  </si>
  <si>
    <t>132451101</t>
  </si>
  <si>
    <t>Hloubení rýh nezapažených š do 800 mm v hornině třídy těžitelnosti II skupiny 5 objem do 20 m3 strojně</t>
  </si>
  <si>
    <t>631883640</t>
  </si>
  <si>
    <t>Hloubení nezapažených rýh šířky do 800 mm strojně s urovnáním dna do předepsaného profilu a spádu v hornině třídy těžitelnosti II skupiny 5 do 20 m3</t>
  </si>
  <si>
    <t>https://podminky.urs.cz/item/CS_URS_2024_02/132451101</t>
  </si>
  <si>
    <t>-422269191</t>
  </si>
  <si>
    <t>3,817</t>
  </si>
  <si>
    <t>9,542</t>
  </si>
  <si>
    <t>0,956</t>
  </si>
  <si>
    <t>2,391</t>
  </si>
  <si>
    <t>162651132</t>
  </si>
  <si>
    <t>Vodorovné přemístění přes 4 000 do 5000 m výkopku/sypaniny z horniny třídy těžitelnosti II skupiny 4 a 5</t>
  </si>
  <si>
    <t>609193734</t>
  </si>
  <si>
    <t>Vodorovné přemístění výkopku nebo sypaniny po suchu na obvyklém dopravním prostředku, bez naložení výkopku, avšak se složením bez rozhrnutí z horniny třídy těžitelnosti II skupiny 4 a 5 na vzdálenost přes 4 000 do 5 000 m</t>
  </si>
  <si>
    <t>https://podminky.urs.cz/item/CS_URS_2024_02/162651132</t>
  </si>
  <si>
    <t>2,862</t>
  </si>
  <si>
    <t>0,717</t>
  </si>
  <si>
    <t>171251201</t>
  </si>
  <si>
    <t>Uložení sypaniny na skládky nebo meziskládky</t>
  </si>
  <si>
    <t>760759255</t>
  </si>
  <si>
    <t>Uložení sypaniny na skládky nebo meziskládky bez hutnění s upravením uložené sypaniny do předepsaného tvaru</t>
  </si>
  <si>
    <t>https://podminky.urs.cz/item/CS_URS_2024_02/171251201</t>
  </si>
  <si>
    <t>16,706</t>
  </si>
  <si>
    <t>7,158</t>
  </si>
  <si>
    <t>-420772696</t>
  </si>
  <si>
    <t>23,864*2,1</t>
  </si>
  <si>
    <t>181914112</t>
  </si>
  <si>
    <t>Úprava pláně v hornině třídy těžitelnosti II skupiny 5 se zhutněním ručně</t>
  </si>
  <si>
    <t>823291181</t>
  </si>
  <si>
    <t>Úprava pláně vyrovnáním výškových rozdílů ručně v hornině třídy těžitelnosti II skupiny 5 se zhutněním</t>
  </si>
  <si>
    <t>https://podminky.urs.cz/item/CS_URS_2024_02/181914112</t>
  </si>
  <si>
    <t>1,5*1,5</t>
  </si>
  <si>
    <t>5,06*4</t>
  </si>
  <si>
    <t>Zakládání</t>
  </si>
  <si>
    <t>274313711</t>
  </si>
  <si>
    <t>Základové pásy z betonu tř. C 20/25</t>
  </si>
  <si>
    <t>-1262175336</t>
  </si>
  <si>
    <t>Základy z betonu prostého pasy betonu kamenem neprokládaného tř. C 20/25</t>
  </si>
  <si>
    <t>https://podminky.urs.cz/item/CS_URS_2024_02/274313711</t>
  </si>
  <si>
    <t>(5,36+4,6+5,36)*0,3*0,8</t>
  </si>
  <si>
    <t>4,6*0,3*1</t>
  </si>
  <si>
    <t>5,057*0,1</t>
  </si>
  <si>
    <t>274351121</t>
  </si>
  <si>
    <t>Zřízení bednění základových pasů rovného</t>
  </si>
  <si>
    <t>2091605828</t>
  </si>
  <si>
    <t>Bednění základů pasů rovné zřízení</t>
  </si>
  <si>
    <t>https://podminky.urs.cz/item/CS_URS_2024_02/274351121</t>
  </si>
  <si>
    <t>4,6*0,4*2</t>
  </si>
  <si>
    <t>274351122</t>
  </si>
  <si>
    <t>Odstranění bednění základových pasů rovného</t>
  </si>
  <si>
    <t>-1077103422</t>
  </si>
  <si>
    <t>Bednění základů pasů rovné odstranění</t>
  </si>
  <si>
    <t>https://podminky.urs.cz/item/CS_URS_2024_02/274351122</t>
  </si>
  <si>
    <t>274361821</t>
  </si>
  <si>
    <t>Výztuž základových pásů betonářskou ocelí 10 505 (R)</t>
  </si>
  <si>
    <t>-1925590197</t>
  </si>
  <si>
    <t>Výztuž základů pasů z betonářské oceli 10 505 (R) nebo BSt 500</t>
  </si>
  <si>
    <t>https://podminky.urs.cz/item/CS_URS_2024_02/274361821</t>
  </si>
  <si>
    <t>tyč pr.12mm dl.1m á 40cm</t>
  </si>
  <si>
    <t>1*0,0009*60</t>
  </si>
  <si>
    <t>279113134</t>
  </si>
  <si>
    <t>Základová zeď tl do 300 mm z tvárnic ztraceného bednění včetně výplně z betonu tř. C 16/20</t>
  </si>
  <si>
    <t>-3608425</t>
  </si>
  <si>
    <t>Základové zdi z tvárnic ztraceného bednění včetně výplně z betonu bez zvláštních nároků na vliv prostředí (X0, XC) třídy C 16/20, tloušťky zdiva přes 250 do 300 mm</t>
  </si>
  <si>
    <t>https://podminky.urs.cz/item/CS_URS_2024_02/279113134</t>
  </si>
  <si>
    <t>(5,36+4,6+5,36)*0,6</t>
  </si>
  <si>
    <t>279361821</t>
  </si>
  <si>
    <t>Výztuž základových zdí nosných betonářskou ocelí 10 505</t>
  </si>
  <si>
    <t>-341148820</t>
  </si>
  <si>
    <t>Výztuž základových zdí nosných svislých nebo odkloněných od svislice, rovinných nebo oblých, deskových nebo žebrových, včetně výztuže jejich žeber z betonářské oceli 10 505 (R) nebo BSt 500</t>
  </si>
  <si>
    <t>https://podminky.urs.cz/item/CS_URS_2024_02/279361821</t>
  </si>
  <si>
    <t>(5,36+4,6+5,36)*2*0,0005*3</t>
  </si>
  <si>
    <t>0,6*2*0,0005*66</t>
  </si>
  <si>
    <t>0,086*0,1</t>
  </si>
  <si>
    <t>Svislé a kompletní konstrukce</t>
  </si>
  <si>
    <t>348272515</t>
  </si>
  <si>
    <t>Plotová stříška pro zeď tl 295 mm z tvarovek hladkých nebo štípaných přírodních</t>
  </si>
  <si>
    <t>-1940764521</t>
  </si>
  <si>
    <t>Ploty z tvárnic betonových plotová stříška lepená mrazuvzdorným lepidlem z tvarovek hladkých nebo štípaných, sedlového tvaru přírodních, tloušťka zdiva 295 mm</t>
  </si>
  <si>
    <t>https://podminky.urs.cz/item/CS_URS_2024_02/348272515</t>
  </si>
  <si>
    <t>5,4*2+4,6</t>
  </si>
  <si>
    <t>Komunikace pozemní</t>
  </si>
  <si>
    <t>564801112</t>
  </si>
  <si>
    <t>Podklad ze štěrkodrtě ŠD tl 40 mm</t>
  </si>
  <si>
    <t>-1872419471</t>
  </si>
  <si>
    <t>Podklad ze štěrkodrti ŠD s rozprostřením a zhutněním, po zhutnění tl. 40 mm</t>
  </si>
  <si>
    <t>https://podminky.urs.cz/item/CS_URS_2024_02/564801112</t>
  </si>
  <si>
    <t>1075562585</t>
  </si>
  <si>
    <t>Podklad ze štěrkodrti ŠD s rozprostřením a zhutněním, po zhutnění tl. 250 mm</t>
  </si>
  <si>
    <t>-2020121343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</si>
  <si>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do 50 m2</t>
  </si>
  <si>
    <t>626894823</t>
  </si>
  <si>
    <t>22,49*1,03</t>
  </si>
  <si>
    <t>Ostatní konstrukce a práce, bourání</t>
  </si>
  <si>
    <t>916131213</t>
  </si>
  <si>
    <t>Osazení silničního obrubníku betonového stojatého s boční opěrou do lože z betonu prostého</t>
  </si>
  <si>
    <t>1361130422</t>
  </si>
  <si>
    <t>Osazení silničního obrubníku betonového se zřízením lože, s vyplněním a zatřením spár cementovou maltou stojatého s boční opěrou z betonu prostého tř. C 12/15, do lože z betonu prostého téže značky</t>
  </si>
  <si>
    <t>https://podminky.urs.cz/item/CS_URS_2024_02/916131213</t>
  </si>
  <si>
    <t>1,5*2</t>
  </si>
  <si>
    <t>-2073803042</t>
  </si>
  <si>
    <t>3*1,03</t>
  </si>
  <si>
    <t>1966961172</t>
  </si>
  <si>
    <t>Lože pod obrubníky, krajníky nebo obruby z dlažebních kostek z betonu prostého tř. C 12/15</t>
  </si>
  <si>
    <t>3*0,4*0,3</t>
  </si>
  <si>
    <t>998</t>
  </si>
  <si>
    <t>610414502</t>
  </si>
  <si>
    <t>Přesun hmot pro pozemní komunikace s krytem dlážděným dopravní vzdálenost do 200 m jakékoliv délky objektu</t>
  </si>
  <si>
    <t>PSV</t>
  </si>
  <si>
    <t>Práce a dodávky PSV</t>
  </si>
  <si>
    <t>767</t>
  </si>
  <si>
    <t>Konstrukce zámečnické</t>
  </si>
  <si>
    <t>767001</t>
  </si>
  <si>
    <t>M+D ocelového zábradlí úprava žárový Pz, dřevěné fošny vč.nátěru, SOP - specifikace viz výkres č.02.09</t>
  </si>
  <si>
    <t>224435773</t>
  </si>
  <si>
    <t>5,36+4,3+5,36</t>
  </si>
  <si>
    <t>IO-03 - Kanalizace splašková</t>
  </si>
  <si>
    <t>- U veškěrých dodávek a výrobků bude do ceny zahrnuta jejich montáž vč. dodávky potřebného kotvení, doplňkového materiálu, staveništní a mimo staveništní dopravy v případě že tyto činosti nejsou oceněny v samostatných položkách jednotlivých částí soupisu prací. U vybraných výrobků je nutné do ceny díla zahrnout zpracování dodavatelské případně výrobní dokumentace, dále výrobu prototypů, provádění baravného a materiálového vzorkování apod. - Uchazeč o veřejnou zakázku je povinen při oceňování soutěžního SOUPISU PRACÍ ocenit veškeré položky uvedené v soupisech a provést kontrolu funkce aritmetických vzorců jednotlivých položkových SOUPISŮ ve vazbě na jednotlivé oddíly, rekapitulace a krycí listy. - Kde není výslovně uvedeno, bude pracovní postup a technologie provádění stanovena oprávněnou osobou zhotovitele  - Pro sestavení SOUPISU PRACÍ v podrobnostech vymezených vyhl. č. 169/2016Sb. byla použita v převážné míře cenová soustava ÚRS. - V případě nejasností u některé z položek uváděných v supisu prací, kontaktuje uchazeč zadavatele. - Vlastní položky, komplety, soubory a položky s vyšší cenou než dle ceníku jsou stanoveny na základě zkušeností projektanta z období 3 let a odpovídají situaci na trhu. - Tento soupis prací je nedílnou součástí komplexního celkového soupisu na předmětnou akci. - Tato část soupisu prací vychází dle vyhlášky 169/2016 Sb. z následujících grafických a textových částí projektové dokumentace: 03.04.05.00 Technická zpráva – kanalizace vodovod 03.04.05.01 Situace – kanalizace, vodovod 03.01 Podélný profil splaškové kanalizace 03.04.01 Vzorový příčný řez uložení kanalizačního potrubí 03.04.02	Kanalizační šachta</t>
  </si>
  <si>
    <t xml:space="preserve">      12 - Zemní práce - odkopávky a prokopávky</t>
  </si>
  <si>
    <t xml:space="preserve">    4 - Vodorovné konstrukce</t>
  </si>
  <si>
    <t xml:space="preserve">    8 - Trubní vedení</t>
  </si>
  <si>
    <t>119001401</t>
  </si>
  <si>
    <t>Dočasné zajištění potrubí ocelového nebo litinového DN do 200</t>
  </si>
  <si>
    <t>1330835682</t>
  </si>
  <si>
    <t>Dočasné zajištění podzemního potrubí nebo vedení ve výkopišti ve stavu i poloze , ve kterých byla na začátku zemních prací a to s podepřením, vzepřením nebo vyvěšením, příp. s ochranným bedněním, se zřízením a odstraněním za jišťovací konstrukce, s opotřebením hmot potrubí ocelového nebo litinového, jmenovité světlosti DN do 200</t>
  </si>
  <si>
    <t>https://podminky.urs.cz/item/CS_URS_2024_02/119001401</t>
  </si>
  <si>
    <t>119001402</t>
  </si>
  <si>
    <t>Dočasné zajištění potrubí ocelového nebo litinového DN do 500</t>
  </si>
  <si>
    <t>627878269</t>
  </si>
  <si>
    <t>Dočasné zajištění podzemního potrubí nebo vedení ve výkopišti ve stavu i poloze , ve kterých byla na začátku zemních prací a to s podepřením, vzepřením nebo vyvěšením, příp. s ochranným bedněním, se zřízením a odstraněním za jišťovací konstrukce, s opotřebením hmot potrubí ocelového nebo litinového, jmenovité světlosti DN přes 200 do 500</t>
  </si>
  <si>
    <t>https://podminky.urs.cz/item/CS_URS_2024_02/119001402</t>
  </si>
  <si>
    <t>119001421</t>
  </si>
  <si>
    <t>Dočasné zajištění kabelů a kabelových tratí ze 3 volně ložených kabelů</t>
  </si>
  <si>
    <t>1833777753</t>
  </si>
  <si>
    <t>Dočasné zajištění podzemního potrubí nebo vedení ve výkopišti ve stavu i poloze , ve kterých byla na začátku zemních prací a to s podepřením, vzepřením nebo vyvěšením, příp. s ochranným bedněním, se zřízením a odstraněním za jišťovací konstrukce, s opotřebením hmot kabelů a kabelových tratí z volně ložených kabelů a to do 3 kabelů</t>
  </si>
  <si>
    <t>https://podminky.urs.cz/item/CS_URS_2024_02/119001421</t>
  </si>
  <si>
    <t>131151103</t>
  </si>
  <si>
    <t>Hloubení jam nezapažených v hornině třídy těžitelnosti I skupiny 1 a 2 objem do 100 m3 strojně</t>
  </si>
  <si>
    <t>152000537</t>
  </si>
  <si>
    <t>Hloubení nezapažených jam a zářezů strojně s urovnáním dna do předepsaného profilu a spádu v hornině třídy těžitelnosti I skupiny 1 a 2 přes 50 do 100 m3</t>
  </si>
  <si>
    <t>https://podminky.urs.cz/item/CS_URS_2024_02/131151103</t>
  </si>
  <si>
    <t>(1,8/3*(2,5*2,5+sqrt(2,5*2,5*3,5+3,5)+3,5*3,5))*4</t>
  </si>
  <si>
    <t>(3,2/3*(2,5*2,5+sqrt(2,5*2,5*4,1*4,1)+4,1*4,1))*1</t>
  </si>
  <si>
    <t>92,021*0,15 'Přepočtené koeficientem množství</t>
  </si>
  <si>
    <t>2048952156</t>
  </si>
  <si>
    <t>131351103</t>
  </si>
  <si>
    <t>Hloubení jam nezapažených v hornině třídy těžitelnosti II skupiny 4 objem do 100 m3 strojně</t>
  </si>
  <si>
    <t>1861776634</t>
  </si>
  <si>
    <t>Hloubení nezapažených jam a zářezů strojně s urovnáním dna do předepsaného profilu a spádu v hornině třídy těžitelnosti II skupiny 4 přes 50 do 100 m3</t>
  </si>
  <si>
    <t>https://podminky.urs.cz/item/CS_URS_2024_02/131351103</t>
  </si>
  <si>
    <t>92,021*0,2 'Přepočtené koeficientem množství</t>
  </si>
  <si>
    <t>131451103</t>
  </si>
  <si>
    <t>Hloubení jam nezapažených v hornině třídy těžitelnosti II skupiny 5 objem do 100 m3 strojně</t>
  </si>
  <si>
    <t>1740639230</t>
  </si>
  <si>
    <t>Hloubení nezapažených jam a zářezů strojně s urovnáním dna do předepsaného profilu a spádu v hornině třídy těžitelnosti II skupiny 5 přes 50 do 100 m3</t>
  </si>
  <si>
    <t>https://podminky.urs.cz/item/CS_URS_2024_02/131451103</t>
  </si>
  <si>
    <t>92,01*0,3 'Přepočtené koeficientem množství</t>
  </si>
  <si>
    <t>131551103</t>
  </si>
  <si>
    <t>Hloubení jam nezapažených v hornině třídy těžitelnosti III skupiny 6 objem do 100 m3 strojně</t>
  </si>
  <si>
    <t>112024813</t>
  </si>
  <si>
    <t>Hloubení nezapažených jam a zářezů strojně s urovnáním dna do předepsaného profilu a spádu v hornině třídy těžitelnosti III skupiny 6 přes 50 do 100 m3</t>
  </si>
  <si>
    <t>https://podminky.urs.cz/item/CS_URS_2024_02/131551103</t>
  </si>
  <si>
    <t>92,01*0,05 'Přepočtené koeficientem množství</t>
  </si>
  <si>
    <t>131653211</t>
  </si>
  <si>
    <t>Hloubení jam provedené v hornině třídy těžitelnosti III skupiny 7 skalní frézou do 20 m3 v omezném prostoru</t>
  </si>
  <si>
    <t>-77420566</t>
  </si>
  <si>
    <t>Hloubení jam a zářezů provedené skalní frézou v omezeném prostoru v hornině třídy těžitelnosti III skupiny 7 do 20 m3</t>
  </si>
  <si>
    <t>https://podminky.urs.cz/item/CS_URS_2024_02/131653211</t>
  </si>
  <si>
    <t>132112221</t>
  </si>
  <si>
    <t>Hloubení zapažených rýh šířky do 2000 mm v soudržných horninách třídy těžitelnosti I skupiny 1 a 2 ručně</t>
  </si>
  <si>
    <t>-583754254</t>
  </si>
  <si>
    <t>Hloubení zapažených rýh šířky přes 800 do 2 000 mm ručně s urovnáním dna do předepsaného profilu a spádu v hornině třídy těžitelnosti I skupiny 1 a 2 soudržných</t>
  </si>
  <si>
    <t>https://podminky.urs.cz/item/CS_URS_2024_02/132112221</t>
  </si>
  <si>
    <t>2*1,2*3,3</t>
  </si>
  <si>
    <t>7,92*0,5 'Přepočtené koeficientem množství</t>
  </si>
  <si>
    <t>132154205</t>
  </si>
  <si>
    <t>Hloubení zapažených rýh š do 2000 mm v hornině třídy těžitelnosti I skupiny 1 a 2 objem do 1000 m3</t>
  </si>
  <si>
    <t>-1314930482</t>
  </si>
  <si>
    <t>Hloubení zapažených rýh šířky přes 800 do 2 000 mm strojně s urovnáním dna do předepsaného profilu a spádu v hornině třídy těžitelnosti I skupiny 1 a 2 přes 500 do 1 000 m3</t>
  </si>
  <si>
    <t>https://podminky.urs.cz/item/CS_URS_2024_02/132154205</t>
  </si>
  <si>
    <t>Sc1</t>
  </si>
  <si>
    <t>28,5*1,0*3,07</t>
  </si>
  <si>
    <t>Sh1</t>
  </si>
  <si>
    <t>((0,9+1,74)/2*38*0,8) + ((1,74+3,02)/2*44*1,0)</t>
  </si>
  <si>
    <t>Sh2</t>
  </si>
  <si>
    <t>((3,05+2,75)/2*25*1,0) + ((2,75+1,8)/2*18*0,9) + (22*1,85*0,9) + ((1,85+1,5)/2*12*0,9)</t>
  </si>
  <si>
    <t>Prodloužení Sc1</t>
  </si>
  <si>
    <t>60*1*2.5</t>
  </si>
  <si>
    <t>546,418*0,15 'Přepočtené koeficientem množství</t>
  </si>
  <si>
    <t>132212221</t>
  </si>
  <si>
    <t>Hloubení zapažených rýh šířky do 2000 mm v soudržných horninách třídy těžitelnosti I skupiny 3 ručně</t>
  </si>
  <si>
    <t>833235547</t>
  </si>
  <si>
    <t>Hloubení zapažených rýh šířky přes 800 do 2 000 mm ručně s urovnáním dna do předepsaného profilu a spádu v hornině třídy těžitelnosti I skupiny 3 soudržných</t>
  </si>
  <si>
    <t>https://podminky.urs.cz/item/CS_URS_2024_02/132212221</t>
  </si>
  <si>
    <t>132254205</t>
  </si>
  <si>
    <t>Hloubení zapažených rýh š do 2000 mm v hornině třídy těžitelnosti I skupiny 3 objem do 1000 m3</t>
  </si>
  <si>
    <t>1790082970</t>
  </si>
  <si>
    <t>Hloubení zapažených rýh šířky přes 800 do 2 000 mm strojně s urovnáním dna do předepsaného profilu a spádu v hornině třídy těžitelnosti I skupiny 3 přes 500 do 1 000 m3</t>
  </si>
  <si>
    <t>https://podminky.urs.cz/item/CS_URS_2024_02/132254205</t>
  </si>
  <si>
    <t>132354205</t>
  </si>
  <si>
    <t>Hloubení zapažených rýh š do 2000 mm v hornině třídy těžitelnosti II skupiny 4 objem do 1000 m3</t>
  </si>
  <si>
    <t>-278276003</t>
  </si>
  <si>
    <t>Hloubení zapažených rýh šířky přes 800 do 2 000 mm strojně s urovnáním dna do předepsaného profilu a spádu v hornině třídy těžitelnosti II skupiny 4 přes 500 do 1 000 m3</t>
  </si>
  <si>
    <t>https://podminky.urs.cz/item/CS_URS_2024_02/132354205</t>
  </si>
  <si>
    <t>546,418*0,2 'Přepočtené koeficientem množství</t>
  </si>
  <si>
    <t>132454205</t>
  </si>
  <si>
    <t>Hloubení zapažených rýh š do 2000 mm v hornině třídy těžitelnosti II skupiny 5 objem do 1000 m3</t>
  </si>
  <si>
    <t>916260818</t>
  </si>
  <si>
    <t>Hloubení zapažených rýh šířky přes 800 do 2 000 mm strojně s urovnáním dna do předepsaného profilu a spádu v hornině třídy těžitelnosti II skupiny 5 přes 500 do 1 000 m3</t>
  </si>
  <si>
    <t>https://podminky.urs.cz/item/CS_URS_2024_02/132454205</t>
  </si>
  <si>
    <t>546,418*0,3 'Přepočtené koeficientem množství</t>
  </si>
  <si>
    <t>132554205</t>
  </si>
  <si>
    <t>Hloubení zapažených rýh š do 2000 mm v hornině třídy těžitelnosti III skupiny 6 objem do 1000 m3</t>
  </si>
  <si>
    <t>29681598</t>
  </si>
  <si>
    <t>Hloubení zapažených rýh šířky přes 800 do 2 000 mm strojně s urovnáním dna do předepsaného profilu a spádu v hornině třídy těžitelnosti III skupiny 6 přes 500 do 1 000 m3</t>
  </si>
  <si>
    <t>https://podminky.urs.cz/item/CS_URS_2024_02/132554205</t>
  </si>
  <si>
    <t>546,418*0,05 'Přepočtené koeficientem množství</t>
  </si>
  <si>
    <t>132651212</t>
  </si>
  <si>
    <t>Hloubení rýh provedené v hornině třídy těžitelnosti III skupiny 7 skalní frézou přes 20 do 50 m3</t>
  </si>
  <si>
    <t>665970523</t>
  </si>
  <si>
    <t>Hloubení rýh provedené skalní frézou v hornině třídy těžitelnosti III skupiny 7 přes 20 do 50 m3</t>
  </si>
  <si>
    <t>https://podminky.urs.cz/item/CS_URS_2024_02/132651212</t>
  </si>
  <si>
    <t>138511101</t>
  </si>
  <si>
    <t>Dolamování hloubených vykopávek jam ve vrstvě tl do 1000 mm v hornině třídy těžitelnosti III skupiny 6</t>
  </si>
  <si>
    <t>439576170</t>
  </si>
  <si>
    <t>Dolamování zapažených nebo nezapažených hloubených vykopávek jam nebo zářezů, ve vrstvě tl. do 1 000 mm v hornině třídy těžitelnosti III skupiny 6</t>
  </si>
  <si>
    <t>https://podminky.urs.cz/item/CS_URS_2024_02/138511101</t>
  </si>
  <si>
    <t>138511201</t>
  </si>
  <si>
    <t>Dolamování hloubených vykopávek rýh ve vrstvě tl do 500 mm v hornině třídy těžitelnosti III skupiny 6</t>
  </si>
  <si>
    <t>-156969738</t>
  </si>
  <si>
    <t>Dolamování zapažených nebo nezapažených hloubených vykopávek rýh, ve vrstvě tl. do 500 mm v hornině třídy těžitelnosti III skupiny 6</t>
  </si>
  <si>
    <t>https://podminky.urs.cz/item/CS_URS_2024_02/138511201</t>
  </si>
  <si>
    <t>138611101</t>
  </si>
  <si>
    <t>Dolamování hloubených vykopávek jam ve vrstvě tl do 1000 mm v hornině třídy těžitelnosti III skupiny 7</t>
  </si>
  <si>
    <t>271293420</t>
  </si>
  <si>
    <t>Dolamování zapažených nebo nezapažených hloubených vykopávek jam nebo zářezů, ve vrstvě tl. do 1 000 mm v hornině třídy těžitelnosti III skupiny 7</t>
  </si>
  <si>
    <t>https://podminky.urs.cz/item/CS_URS_2024_02/138611101</t>
  </si>
  <si>
    <t>138611201</t>
  </si>
  <si>
    <t>Dolamování hloubených vykopávek rýh ve vrstvě tl do 500 mm v hornině třídy těžitelnosti III skupiny 7</t>
  </si>
  <si>
    <t>-215210244</t>
  </si>
  <si>
    <t>Dolamování zapažených nebo nezapažených hloubených vykopávek rýh, ve vrstvě tl. do 500 mm v hornině třídy těžitelnosti III skupiny 7</t>
  </si>
  <si>
    <t>https://podminky.urs.cz/item/CS_URS_2024_02/138611201</t>
  </si>
  <si>
    <t>151101102</t>
  </si>
  <si>
    <t>Zřízení příložného pažení a rozepření stěn rýh hl do 4 m</t>
  </si>
  <si>
    <t>-2075476252</t>
  </si>
  <si>
    <t>Zřízení pažení a rozepření stěn rýh pro podzemní vedení pro všechny šířky rýhy příložné pro jakoukoliv mezerovitost, hloubky do 4 m</t>
  </si>
  <si>
    <t>https://podminky.urs.cz/item/CS_URS_2024_02/151101102</t>
  </si>
  <si>
    <t>28,5*3,07*2</t>
  </si>
  <si>
    <t>((0,9+1,74)/2*38*2) + ((1,74+3,02)/2*44*2)</t>
  </si>
  <si>
    <t>((3,05+2,75)/2*25*2) + ((2,75+1,8)/2*18*2) + (22*1,85*2) + ((1,85+1,5)/2*12*2)</t>
  </si>
  <si>
    <t>60*2.5*2</t>
  </si>
  <si>
    <t>151101112</t>
  </si>
  <si>
    <t>Odstranění příložného pažení a rozepření stěn rýh hl do 4 m</t>
  </si>
  <si>
    <t>1522365639</t>
  </si>
  <si>
    <t>Odstranění pažení a rozepření stěn rýh pro podzemní vedení s uložením materiálu na vzdálenost do 3 m od kraje výkopu příložné, hloubky přes 2 do 4 m</t>
  </si>
  <si>
    <t>https://podminky.urs.cz/item/CS_URS_2024_02/151101112</t>
  </si>
  <si>
    <t>-912107418</t>
  </si>
  <si>
    <t>162651152</t>
  </si>
  <si>
    <t>Vodorovné přemístění přes 4 000 do 5000 m výkopku/sypaniny z horniny třídy těžitelnosti III skupiny 6 a 7</t>
  </si>
  <si>
    <t>971370675</t>
  </si>
  <si>
    <t>Vodorovné přemístění výkopku nebo sypaniny po suchu na obvyklém dopravním prostředku, bez naložení výkopku, avšak se složením bez rozhrnutí z horniny třídy těžitelnosti III skupiny 6 a 7 na vzdálenost přes 4 000 do 5 000 m</t>
  </si>
  <si>
    <t>https://podminky.urs.cz/item/CS_URS_2024_02/162651152</t>
  </si>
  <si>
    <t>167151112</t>
  </si>
  <si>
    <t>Nakládání výkopku z hornin třídy těžitelnosti II skupiny 4 a 5 přes 100 m3</t>
  </si>
  <si>
    <t>-524066785</t>
  </si>
  <si>
    <t>Nakládání, skládání a překládání neulehlého výkopku nebo sypaniny strojně nakládání, množství přes 100 m3, z hornin třídy těžitelnosti II, skupiny 4 a 5</t>
  </si>
  <si>
    <t>https://podminky.urs.cz/item/CS_URS_2024_02/167151112</t>
  </si>
  <si>
    <t>Třída 5</t>
  </si>
  <si>
    <t>27.603+163.925</t>
  </si>
  <si>
    <t>167151113</t>
  </si>
  <si>
    <t>Nakládání výkopku z hornin třídy těžitelnosti III skupiny 6 a 7 přes 100 m3</t>
  </si>
  <si>
    <t>821595426</t>
  </si>
  <si>
    <t>Nakládání, skládání a překládání neulehlého výkopku nebo sypaniny strojně nakládání, množství přes 100 m3, z hornin třídy těžitelnosti III, skupiny 6 a 7</t>
  </si>
  <si>
    <t>https://podminky.urs.cz/item/CS_URS_2024_02/167151113</t>
  </si>
  <si>
    <t>Třída 6 + 7</t>
  </si>
  <si>
    <t>4.601+27.321+4.601+27.321</t>
  </si>
  <si>
    <t>-2093597301</t>
  </si>
  <si>
    <t>(191.528+63.844)</t>
  </si>
  <si>
    <t>255,372*2,1 'Přepočtené koeficientem množství</t>
  </si>
  <si>
    <t>-2077107847</t>
  </si>
  <si>
    <t>Zásyp sypaninou z jakékoliv horniny s uložením výkopku ve vrstvách se zhutněním jam, šachet, rýh nebo kolem objektů v těchto vykopávkách</t>
  </si>
  <si>
    <t>92,021+7,920+546,418-117.672-28.925</t>
  </si>
  <si>
    <t>175151101</t>
  </si>
  <si>
    <t>Obsypání potrubí strojně sypaninou bez prohození, uloženou do 3 m</t>
  </si>
  <si>
    <t>1583456591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</si>
  <si>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</si>
  <si>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https://podminky.urs.cz/item/CS_URS_2024_02/175151101</t>
  </si>
  <si>
    <t>(28+80,5+77)*1,0*0,55</t>
  </si>
  <si>
    <t>-(PI*0,15*0,15*(28+80,5+77))</t>
  </si>
  <si>
    <t>60*1.0*0.55</t>
  </si>
  <si>
    <t>-(PI*0,15*0,15*60)</t>
  </si>
  <si>
    <t>58337303</t>
  </si>
  <si>
    <t>štěrkopísek frakce 0/8</t>
  </si>
  <si>
    <t>-1036455583</t>
  </si>
  <si>
    <t>117,672*1,89 'Přepočtené koeficientem množství</t>
  </si>
  <si>
    <t>Zemní práce - odkopávky a prokopávky</t>
  </si>
  <si>
    <t>120001101</t>
  </si>
  <si>
    <t>Příplatek za ztížení vykopávky v blízkosti podzemního vedení</t>
  </si>
  <si>
    <t>-280922881</t>
  </si>
  <si>
    <t>Příplatek k cenám vykopávek za ztížení vykopávky v blízkosti podzemního vedení nebo výbušnin v horninách jakékoliv třídy</t>
  </si>
  <si>
    <t>https://podminky.urs.cz/item/CS_URS_2024_02/120001101</t>
  </si>
  <si>
    <t>359901211</t>
  </si>
  <si>
    <t>Monitoring stoky jakékoli výšky na nové kanalizaci</t>
  </si>
  <si>
    <t>-2024438410</t>
  </si>
  <si>
    <t>Monitoring stok (kamerový systém) jakékoli výšky nová kanalizace</t>
  </si>
  <si>
    <t>https://podminky.urs.cz/item/CS_URS_2024_02/359901211</t>
  </si>
  <si>
    <t>28+80,5+77+60</t>
  </si>
  <si>
    <t>35990122R</t>
  </si>
  <si>
    <t>Zkouška těsnosti potrubí kanalizace</t>
  </si>
  <si>
    <t>903341316</t>
  </si>
  <si>
    <t>Zkouška těsnosti potrubí kanalizace dle ČSN vč. výstupního kladného revizního protokolu</t>
  </si>
  <si>
    <t>Vodorovné konstrukce</t>
  </si>
  <si>
    <t>451572111</t>
  </si>
  <si>
    <t>Lože pod potrubí otevřený výkop z kameniva drobného těženého</t>
  </si>
  <si>
    <t>-1837823977</t>
  </si>
  <si>
    <t>Lože pod potrubí, stoky a drobné objekty v otevřeném výkopu z kameniva drobného těženého 0 až 4 mm</t>
  </si>
  <si>
    <t>https://podminky.urs.cz/item/CS_URS_2024_02/451572111</t>
  </si>
  <si>
    <t>(28+80,5+77)*1,0*0,1 + 2,5*2,5*0,1*5</t>
  </si>
  <si>
    <t>60*1,0*0,1+2.5*2.5*0.1*2</t>
  </si>
  <si>
    <t>-1235187027</t>
  </si>
  <si>
    <t>28,925*1,89 'Přepočtené koeficientem množství</t>
  </si>
  <si>
    <t>452112112</t>
  </si>
  <si>
    <t>Osazení betonových prstenců nebo rámů v do 100 mm pod poklopy a mříže</t>
  </si>
  <si>
    <t>-493599458</t>
  </si>
  <si>
    <t>Osazení betonových dílců prstenců nebo rámů pod poklopy a mříže, výšky do 100 mm</t>
  </si>
  <si>
    <t>https://podminky.urs.cz/item/CS_URS_2024_02/452112112</t>
  </si>
  <si>
    <t>59224184</t>
  </si>
  <si>
    <t>prstenec šachtový vyrovnávací betonový 625x120x40mm</t>
  </si>
  <si>
    <t>-1437077155</t>
  </si>
  <si>
    <t>59224185</t>
  </si>
  <si>
    <t>prstenec šachtový vyrovnávací betonový 625x120x60mm</t>
  </si>
  <si>
    <t>1716776611</t>
  </si>
  <si>
    <t>59224176</t>
  </si>
  <si>
    <t>prstenec šachtový vyrovnávací betonový 625x120x80mm</t>
  </si>
  <si>
    <t>1612129030</t>
  </si>
  <si>
    <t>59224187</t>
  </si>
  <si>
    <t>prstenec šachtový vyrovnávací betonový 625x120x100mm</t>
  </si>
  <si>
    <t>-486849223</t>
  </si>
  <si>
    <t>452112122</t>
  </si>
  <si>
    <t>Osazení betonových prstenců nebo rámů v přes 100 do 200 mm pod poklopy a mříže</t>
  </si>
  <si>
    <t>-378785351</t>
  </si>
  <si>
    <t>Osazení betonových dílců prstenců nebo rámů pod poklopy a mříže, výšky přes 100 do 200 mm</t>
  </si>
  <si>
    <t>https://podminky.urs.cz/item/CS_URS_2024_02/452112122</t>
  </si>
  <si>
    <t>59224188</t>
  </si>
  <si>
    <t>prstenec šachtový vyrovnávací betonový 625x120x120mm</t>
  </si>
  <si>
    <t>910677298</t>
  </si>
  <si>
    <t>Trubní vedení</t>
  </si>
  <si>
    <t>871004VD</t>
  </si>
  <si>
    <t>Zkoušky hutnění podsypů, obsypů a násypů</t>
  </si>
  <si>
    <t>400330426</t>
  </si>
  <si>
    <t>871370410</t>
  </si>
  <si>
    <t>Montáž kanalizačního potrubí korugovaného SN 10 z polypropylenu DN 300</t>
  </si>
  <si>
    <t>1708509897</t>
  </si>
  <si>
    <t>Montáž kanalizačního potrubí z plastů z polypropylenu PP korugovaného SN 10 DN 300</t>
  </si>
  <si>
    <t>https://podminky.urs.cz/item/CS_URS_2024_02/871370410</t>
  </si>
  <si>
    <t>28+80,5+77</t>
  </si>
  <si>
    <t>28614214</t>
  </si>
  <si>
    <t>trubka kanalizační PP plnostěnná jednovrstvá DN 315 mm SN10</t>
  </si>
  <si>
    <t>-437573587</t>
  </si>
  <si>
    <t>877370420</t>
  </si>
  <si>
    <t>Montáž odboček na potrubí z PP trub korugovaných DN 300</t>
  </si>
  <si>
    <t>-188144727</t>
  </si>
  <si>
    <t>Montáž tvarovek na kanalizačním plastovém potrubí z polypropylenu PP korugovaného odboček DN 300</t>
  </si>
  <si>
    <t>https://podminky.urs.cz/item/CS_URS_2024_02/877370420</t>
  </si>
  <si>
    <t>OSM.772850</t>
  </si>
  <si>
    <t>kanalizační PP odbočka 45st DN 315/160</t>
  </si>
  <si>
    <t>-879214711</t>
  </si>
  <si>
    <t>877370430</t>
  </si>
  <si>
    <t>Montáž spojek na potrubí z PP trub korugovaných  DN 300</t>
  </si>
  <si>
    <t>98581936</t>
  </si>
  <si>
    <t>Montáž tvarovek na kanalizačním plastovém potrubí z polypropylenu PP korugovaného spojek, redukcí nebo navrtávacích sedel DN 300</t>
  </si>
  <si>
    <t>https://podminky.urs.cz/item/CS_URS_2024_02/877370430</t>
  </si>
  <si>
    <t>28654477</t>
  </si>
  <si>
    <t>přesuvka kanalizační PP DN 315</t>
  </si>
  <si>
    <t>1284487566</t>
  </si>
  <si>
    <t>894118001</t>
  </si>
  <si>
    <t>Příplatek ZKD 0,60 m výšky vstupu na potrubí</t>
  </si>
  <si>
    <t>-1299650590</t>
  </si>
  <si>
    <t>Šachty kanalizační zděné Příplatek k cenám za každých dalších 0,60 m výšky vstupu</t>
  </si>
  <si>
    <t>https://podminky.urs.cz/item/CS_URS_2024_02/894118001</t>
  </si>
  <si>
    <t>894411111</t>
  </si>
  <si>
    <t>Zřízení šachet kanalizačních z betonových dílců na potrubí DN do 200 dno beton tř. C 25/30</t>
  </si>
  <si>
    <t>1076496981</t>
  </si>
  <si>
    <t>Zřízení šachet kanalizačních z betonových dílců výšky vstupu do 1,50 m s obložením dna betonem tř. C 25/30, na potrubí DN do 200</t>
  </si>
  <si>
    <t>https://podminky.urs.cz/item/CS_URS_2024_02/894411111</t>
  </si>
  <si>
    <t>59224168</t>
  </si>
  <si>
    <t>skruž betonová přechodová 62,5/100x60x12cm stupadla poplastovaná kapsová</t>
  </si>
  <si>
    <t>-1312563382</t>
  </si>
  <si>
    <t>592241VD1</t>
  </si>
  <si>
    <t>přechodová deska TZK - Q 625 / 200 / 120 / T</t>
  </si>
  <si>
    <t>27608466</t>
  </si>
  <si>
    <t>55</t>
  </si>
  <si>
    <t>59224160</t>
  </si>
  <si>
    <t>skruž betonová kanalizační se stupadly 100x25x12cm</t>
  </si>
  <si>
    <t>1095772088</t>
  </si>
  <si>
    <t>59224161</t>
  </si>
  <si>
    <t>skruž betonová kanalizační se stupadly 100x50x12cm</t>
  </si>
  <si>
    <t>-166649591</t>
  </si>
  <si>
    <t>57</t>
  </si>
  <si>
    <t>59224162</t>
  </si>
  <si>
    <t>skruž betonová kanalizační se stupadly 100x100x12cm</t>
  </si>
  <si>
    <t>-1914567818</t>
  </si>
  <si>
    <t>592241830R</t>
  </si>
  <si>
    <t>dno betonové šachtové kulaté 100/75 D130x15 cm</t>
  </si>
  <si>
    <t>445006868</t>
  </si>
  <si>
    <t>dno betonové šachtové kulaté TZZ-Q 100/75 D130x15 cm</t>
  </si>
  <si>
    <t>59</t>
  </si>
  <si>
    <t>59224348</t>
  </si>
  <si>
    <t>těsnění elastomerové pro spojení šachetních dílů DN 1000</t>
  </si>
  <si>
    <t>1009325815</t>
  </si>
  <si>
    <t>899104112</t>
  </si>
  <si>
    <t>Osazení poklopů litinových, ocelových nebo železobetonových včetně rámů pro třídu zatížení D400, E600</t>
  </si>
  <si>
    <t>21740792</t>
  </si>
  <si>
    <t>Osazení poklopů šachtových litinových, ocelových nebo železobetonových včetně rámů pro třídu zatížení D400, E600</t>
  </si>
  <si>
    <t>https://podminky.urs.cz/item/CS_URS_2024_02/899104112</t>
  </si>
  <si>
    <t>61</t>
  </si>
  <si>
    <t>28661935</t>
  </si>
  <si>
    <t>poklop šachtový litinový DN 600 pro třídu zatížení D400</t>
  </si>
  <si>
    <t>-1149169476</t>
  </si>
  <si>
    <t>998276101</t>
  </si>
  <si>
    <t>Přesun hmot pro trubní vedení z trub z plastických hmot otevřený výkop</t>
  </si>
  <si>
    <t>-1397699950</t>
  </si>
  <si>
    <t>Přesun hmot pro trubní vedení hloubené z trub z plastických hmot nebo sklolaminátových pro vodovody nebo kanalizace v otevřeném výkopu dopravní vzdálenost do 15 m</t>
  </si>
  <si>
    <t>https://podminky.urs.cz/item/CS_URS_2024_02/998276101</t>
  </si>
  <si>
    <t>IO-03.1 - Kanalizační přípojky (splašková kanalizace)</t>
  </si>
  <si>
    <t>132154202</t>
  </si>
  <si>
    <t>Hloubení zapažených rýh š do 2000 mm v hornině třídy těžitelnosti I skupiny 1 a 2 objem do 50 m3</t>
  </si>
  <si>
    <t>-285596710</t>
  </si>
  <si>
    <t>Hloubení zapažených rýh šířky přes 800 do 2 000 mm strojně s urovnáním dna do předepsaného profilu a spádu v hornině třídy těžitelnosti I skupiny 1 a 2 přes 20 do 50 m3</t>
  </si>
  <si>
    <t>https://podminky.urs.cz/item/CS_URS_2024_02/132154202</t>
  </si>
  <si>
    <t>2,4*1,5*0,8+(2,5+2,5)*1,65*0,8+3*2,1*0,9+2,8*1,85*0,9+2,8*1,6*0,8</t>
  </si>
  <si>
    <t>12*2.3*0.8</t>
  </si>
  <si>
    <t>45,476*0,15 'Přepočtené koeficientem množství</t>
  </si>
  <si>
    <t>132254202</t>
  </si>
  <si>
    <t>Hloubení zapažených rýh š do 2000 mm v hornině třídy těžitelnosti I skupiny 3 objem do 50 m3</t>
  </si>
  <si>
    <t>1084857191</t>
  </si>
  <si>
    <t>Hloubení zapažených rýh šířky přes 800 do 2 000 mm strojně s urovnáním dna do předepsaného profilu a spádu v hornině třídy těžitelnosti I skupiny 3 přes 20 do 50 m3</t>
  </si>
  <si>
    <t>https://podminky.urs.cz/item/CS_URS_2024_02/132254202</t>
  </si>
  <si>
    <t>132354202</t>
  </si>
  <si>
    <t>Hloubení zapažených rýh š do 2000 mm v hornině třídy těžitelnosti II skupiny 4 objem do 50 m3</t>
  </si>
  <si>
    <t>-1614772839</t>
  </si>
  <si>
    <t>Hloubení zapažených rýh šířky přes 800 do 2 000 mm strojně s urovnáním dna do předepsaného profilu a spádu v hornině třídy těžitelnosti II skupiny 4 přes 20 do 50 m3</t>
  </si>
  <si>
    <t>https://podminky.urs.cz/item/CS_URS_2024_02/132354202</t>
  </si>
  <si>
    <t>45,476*0,2 'Přepočtené koeficientem množství</t>
  </si>
  <si>
    <t>132454202</t>
  </si>
  <si>
    <t>Hloubení zapažených rýh š do 2000 mm v hornině třídy těžitelnosti II skupiny 5 objem do 50 m3</t>
  </si>
  <si>
    <t>55012430</t>
  </si>
  <si>
    <t>Hloubení zapažených rýh šířky přes 800 do 2 000 mm strojně s urovnáním dna do předepsaného profilu a spádu v hornině třídy těžitelnosti II skupiny 5 přes 20 do 50 m3</t>
  </si>
  <si>
    <t>https://podminky.urs.cz/item/CS_URS_2024_02/132454202</t>
  </si>
  <si>
    <t>45,476*0,3 'Přepočtené koeficientem množství</t>
  </si>
  <si>
    <t>132554202</t>
  </si>
  <si>
    <t>Hloubení zapažených rýh š do 2000 mm v hornině třídy těžitelnosti III skupiny 6 objem do 50 m3</t>
  </si>
  <si>
    <t>844730615</t>
  </si>
  <si>
    <t>Hloubení zapažených rýh šířky přes 800 do 2 000 mm strojně s urovnáním dna do předepsaného profilu a spádu v hornině třídy těžitelnosti III skupiny 6 přes 20 do 50 m3</t>
  </si>
  <si>
    <t>https://podminky.urs.cz/item/CS_URS_2024_02/132554202</t>
  </si>
  <si>
    <t>45,476*0,05 'Přepočtené koeficientem množství</t>
  </si>
  <si>
    <t>132651211</t>
  </si>
  <si>
    <t>Hloubení rýh provedené v hornině třídy těžitelnosti III skupiny 7 skalní frézou do 20 m3</t>
  </si>
  <si>
    <t>-194073067</t>
  </si>
  <si>
    <t>Hloubení rýh provedené skalní frézou v hornině třídy těžitelnosti III skupiny 7 do 20 m3</t>
  </si>
  <si>
    <t>https://podminky.urs.cz/item/CS_URS_2024_02/132651211</t>
  </si>
  <si>
    <t>-1588502082</t>
  </si>
  <si>
    <t>-1809803666</t>
  </si>
  <si>
    <t>151101101</t>
  </si>
  <si>
    <t>Zřízení příložného pažení a rozepření stěn rýh hl do 2 m</t>
  </si>
  <si>
    <t>-476288069</t>
  </si>
  <si>
    <t>Zřízení pažení a rozepření stěn rýh pro podzemní vedení pro všechny šířky rýhy příložné pro jakoukoliv mezerovitost, hloubky do 2 m</t>
  </si>
  <si>
    <t>https://podminky.urs.cz/item/CS_URS_2024_02/151101101</t>
  </si>
  <si>
    <t>2,4*1,5*2+(2,5+2,5)*1,65*2+2,8*1,85*2+2,8*1,6*2</t>
  </si>
  <si>
    <t>12*2.3*2</t>
  </si>
  <si>
    <t>1558312090</t>
  </si>
  <si>
    <t>3*2,1*2</t>
  </si>
  <si>
    <t>151101111</t>
  </si>
  <si>
    <t>Odstranění příložného pažení a rozepření stěn rýh hl do 2 m</t>
  </si>
  <si>
    <t>-30541227</t>
  </si>
  <si>
    <t>Odstranění pažení a rozepření stěn rýh pro podzemní vedení s uložením materiálu na vzdálenost do 3 m od kraje výkopu příložné, hloubky do 2 m</t>
  </si>
  <si>
    <t>https://podminky.urs.cz/item/CS_URS_2024_02/151101111</t>
  </si>
  <si>
    <t>1216436081</t>
  </si>
  <si>
    <t>-1425750558</t>
  </si>
  <si>
    <t>895613142</t>
  </si>
  <si>
    <t>167151102</t>
  </si>
  <si>
    <t>Nakládání výkopku z hornin třídy těžitelnosti II skupiny 4 a 5 do 100 m3</t>
  </si>
  <si>
    <t>-1450903022</t>
  </si>
  <si>
    <t>Nakládání, skládání a překládání neulehlého výkopku nebo sypaniny strojně nakládání, množství do 100 m3, z horniny třídy těžitelnosti II, skupiny 4 a 5</t>
  </si>
  <si>
    <t>https://podminky.urs.cz/item/CS_URS_2024_02/167151102</t>
  </si>
  <si>
    <t>167151103</t>
  </si>
  <si>
    <t>Nakládání výkopku z hornin třídy těžitelnosti III skupiny 6 a 7 do 100 m3</t>
  </si>
  <si>
    <t>1533738442</t>
  </si>
  <si>
    <t>Nakládání, skládání a překládání neulehlého výkopku nebo sypaniny strojně nakládání, množství do 100 m3, z horniny třídy těžitelnosti III, skupiny 6 a 7</t>
  </si>
  <si>
    <t>https://podminky.urs.cz/item/CS_URS_2024_02/167151103</t>
  </si>
  <si>
    <t>(2.274+2.274)*2</t>
  </si>
  <si>
    <t>1633706964</t>
  </si>
  <si>
    <t>13.643+9.096</t>
  </si>
  <si>
    <t>22,739*2,1 'Přepočtené koeficientem množství</t>
  </si>
  <si>
    <t>1094760328</t>
  </si>
  <si>
    <t>45,476-2.24-8.96</t>
  </si>
  <si>
    <t>740800884</t>
  </si>
  <si>
    <t>(2,4+2,5+3+2,8+2,5+2,8+12)*0,8*0,4</t>
  </si>
  <si>
    <t>1766651300</t>
  </si>
  <si>
    <t>8,96*1,89 'Přepočtené koeficientem množství</t>
  </si>
  <si>
    <t>-154298851</t>
  </si>
  <si>
    <t>2,4+2,5+3+2,8+2,5+2,8+12</t>
  </si>
  <si>
    <t>-552083438</t>
  </si>
  <si>
    <t>-1315357289</t>
  </si>
  <si>
    <t>(2,4+2,5+3+2,8+2,5+2,8+12)*0,8*0,1</t>
  </si>
  <si>
    <t>-1170785297</t>
  </si>
  <si>
    <t>2,24*1,89 'Přepočtené koeficientem množství</t>
  </si>
  <si>
    <t>871310310</t>
  </si>
  <si>
    <t>Montáž kanalizačního potrubí hladkého plnostěnného SN 10  z polypropylenu DN 150</t>
  </si>
  <si>
    <t>-916624536</t>
  </si>
  <si>
    <t>Montáž kanalizačního potrubí z plastů z polypropylenu PP hladkého plnostěnného SN 10 DN 150</t>
  </si>
  <si>
    <t>https://podminky.urs.cz/item/CS_URS_2024_02/871310310</t>
  </si>
  <si>
    <t>28614203</t>
  </si>
  <si>
    <t>trubka kanalizační PP plnostěnná jednovrstvá DN 160 SN10</t>
  </si>
  <si>
    <t>-338093106</t>
  </si>
  <si>
    <t>877310310</t>
  </si>
  <si>
    <t>Montáž kolen na potrubí z PP trub hladkých plnostěnných DN 150</t>
  </si>
  <si>
    <t>-1286997123</t>
  </si>
  <si>
    <t>Montáž tvarovek na kanalizačním plastovém potrubí z polypropylenu PP hladkého plnostěnného kolen DN 150</t>
  </si>
  <si>
    <t>https://podminky.urs.cz/item/CS_URS_2024_02/877310310</t>
  </si>
  <si>
    <t>28611894</t>
  </si>
  <si>
    <t>koleno kanalizační PP KG SN10 160x45°</t>
  </si>
  <si>
    <t>1369316788</t>
  </si>
  <si>
    <t>877310330</t>
  </si>
  <si>
    <t>Montáž spojek na potrubí z PP trub hladkých plnostěnných DN 150</t>
  </si>
  <si>
    <t>49004962</t>
  </si>
  <si>
    <t>Montáž tvarovek na kanalizačním plastovém potrubí z polypropylenu PP hladkého plnostěnného spojek nebo redukcí DN 150</t>
  </si>
  <si>
    <t>https://podminky.urs.cz/item/CS_URS_2024_02/877310330</t>
  </si>
  <si>
    <t>28611958</t>
  </si>
  <si>
    <t>zátka hrdlová kanalizační plastová PP SN16 DN 160</t>
  </si>
  <si>
    <t>593203087</t>
  </si>
  <si>
    <t>28654475</t>
  </si>
  <si>
    <t>přesuvka kanalizační PP DN 160</t>
  </si>
  <si>
    <t>-224134751</t>
  </si>
  <si>
    <t>899711111</t>
  </si>
  <si>
    <t>Orientační tabulky na dřevěné konstrukci</t>
  </si>
  <si>
    <t>-1770477160</t>
  </si>
  <si>
    <t>Orientační tabulky na vodovodních a kanalizačních řadech na dřevěné konstrukci</t>
  </si>
  <si>
    <t>https://podminky.urs.cz/item/CS_URS_2024_02/899711111</t>
  </si>
  <si>
    <t>293471669</t>
  </si>
  <si>
    <t>IO-04 - Kanalizace dešťová</t>
  </si>
  <si>
    <t xml:space="preserve">- U veškěrých dodávek a výrobků bude do ceny zahrnuta jejich montáž vč. dodávky potřebného kotvení, doplňkového materiálu, staveništní a mimo staveništní dopravy v případě že tyto činosti nejsou oceněny v samostatných položkách jednotlivých částí soupisu prací. U vybraných výrobků je nutné do ceny díla zahrnout zpracování dodavatelské případně výrobní dokumentace, dále výrobu prototypů, provádění baravného a materiálového vzorkování apod. - Uchazeč o veřejnou zakázku je povinen při oceňování soutěžního SOUPISU PRACÍ ocenit veškeré položky uvedené v soupisech a provést kontrolu funkce aritmetických vzorců jednotlivých položkových SOUPISŮ ve vazbě na jednotlivé oddíly, rekapitulace a krycí listy. - Kde není výslovně uvedeno, bude pracovní postup a technologie provádění stanovena oprávněnou osobou zhotovitele  - Pro sestavení SOUPISU PRACÍ v podrobnostech vymezených vyhl. č. 169/2016Sb. byla použita v převážné míře cenová soustava ÚRS. - V případě nejasností u některé z položek uváděných v supisu prací, kontaktuje uchazeč zadavatele. - Vlastní položky, komplety, soubory a položky s vyšší cenou než dle ceníku jsou stanoveny na základě zkušeností projektanta z období 3 let a odpovídají situaci na trhu. - Tento soupis prací je nedílnou součástí komplexního celkového soupisu na předmětnou akci. - Tato část soupisu prací vychází dle vyhlášky 169/2016 Sb. z následujících grafických a textových částí projektové dokumentace: 03.04.05.00 Technická zpráva – kanalizace vodovod 03.04.05.01 Situace – kanalizace, vodovod 04.01 Podélný profil dešťové kanalizace 03.04.01 Vzorový příčný řez uložení kanalizačního potrubí 03.04.02 Kanalizační šachta 04.02 Uliční vpust </t>
  </si>
  <si>
    <t>749009651</t>
  </si>
  <si>
    <t>1804505099</t>
  </si>
  <si>
    <t>-1721828748</t>
  </si>
  <si>
    <t>131151104</t>
  </si>
  <si>
    <t>Hloubení jam nezapažených v hornině třídy těžitelnosti I skupiny 1 a 2 objem do 500 m3 strojně</t>
  </si>
  <si>
    <t>2092022108</t>
  </si>
  <si>
    <t>Hloubení nezapažených jam a zářezů strojně s urovnáním dna do předepsaného profilu a spádu v hornině třídy těžitelnosti I skupiny 1 a 2 přes 100 do 500 m3</t>
  </si>
  <si>
    <t>https://podminky.urs.cz/item/CS_URS_2024_02/131151104</t>
  </si>
  <si>
    <t>(2,11/3*(2,5*2,5+sqrt(2,5*2,5*3,6*3,6)+3,6*3,6))*9</t>
  </si>
  <si>
    <t>178,569*0,15 'Přepočtené koeficientem množství</t>
  </si>
  <si>
    <t>131251104</t>
  </si>
  <si>
    <t>Hloubení jam nezapažených v hornině třídy těžitelnosti I skupiny 3 objem do 500 m3 strojně</t>
  </si>
  <si>
    <t>-228975729</t>
  </si>
  <si>
    <t>Hloubení nezapažených jam a zářezů strojně s urovnáním dna do předepsaného profilu a spádu v hornině třídy těžitelnosti I skupiny 3 přes 100 do 500 m3</t>
  </si>
  <si>
    <t>https://podminky.urs.cz/item/CS_URS_2024_02/131251104</t>
  </si>
  <si>
    <t>131351104</t>
  </si>
  <si>
    <t>Hloubení jam nezapažených v hornině třídy těžitelnosti II skupiny 4 objem do 500 m3 strojně</t>
  </si>
  <si>
    <t>-1805169186</t>
  </si>
  <si>
    <t>Hloubení nezapažených jam a zářezů strojně s urovnáním dna do předepsaného profilu a spádu v hornině třídy těžitelnosti II skupiny 4 přes 100 do 500 m3</t>
  </si>
  <si>
    <t>https://podminky.urs.cz/item/CS_URS_2024_02/131351104</t>
  </si>
  <si>
    <t>178,569*0,2 'Přepočtené koeficientem množství</t>
  </si>
  <si>
    <t>131451104</t>
  </si>
  <si>
    <t>Hloubení jam nezapažených v hornině třídy těžitelnosti II skupiny 5 objem do 500 m3 strojně</t>
  </si>
  <si>
    <t>939197865</t>
  </si>
  <si>
    <t>Hloubení nezapažených jam a zářezů strojně s urovnáním dna do předepsaného profilu a spádu v hornině třídy těžitelnosti II skupiny 5 přes 100 do 500 m3</t>
  </si>
  <si>
    <t>https://podminky.urs.cz/item/CS_URS_2024_02/131451104</t>
  </si>
  <si>
    <t>178,569*0,3 'Přepočtené koeficientem množství</t>
  </si>
  <si>
    <t>131551104</t>
  </si>
  <si>
    <t>Hloubení jam nezapažených v hornině třídy těžitelnosti III skupiny 6 objem do 500 m3 strojně</t>
  </si>
  <si>
    <t>-1233520721</t>
  </si>
  <si>
    <t>Hloubení nezapažených jam a zářezů strojně s urovnáním dna do předepsaného profilu a spádu v hornině třídy těžitelnosti III skupiny 6 přes 100 do 500 m3</t>
  </si>
  <si>
    <t>https://podminky.urs.cz/item/CS_URS_2024_02/131551104</t>
  </si>
  <si>
    <t>178,569*0,05 'Přepočtené koeficientem množství</t>
  </si>
  <si>
    <t>-969265569</t>
  </si>
  <si>
    <t>132112331</t>
  </si>
  <si>
    <t>Hloubení nezapažených rýh šířky do 2000 mm v soudržných horninách třídy těžitelnosti I skupiny 1 a 2 ručně</t>
  </si>
  <si>
    <t>-1894874767</t>
  </si>
  <si>
    <t>Hloubení nezapažených rýh šířky přes 800 do 2 000 mm ručně s urovnáním dna do předepsaného profilu a spádu v hornině třídy těžitelnosti I skupiny 1 a 2 soudržných</t>
  </si>
  <si>
    <t>https://podminky.urs.cz/item/CS_URS_2024_02/132112331</t>
  </si>
  <si>
    <t>2*1,2*2,6</t>
  </si>
  <si>
    <t>6,24*0,5 'Přepočtené koeficientem množství</t>
  </si>
  <si>
    <t>2111242063</t>
  </si>
  <si>
    <t>Dc1</t>
  </si>
  <si>
    <t>((2,5+3,02)/2*91*1,0) + ((3,02+2,42)/2*43*1,0)</t>
  </si>
  <si>
    <t>Dh1</t>
  </si>
  <si>
    <t xml:space="preserve">(2,91+1,30)/2*42*0,9  </t>
  </si>
  <si>
    <t>Dh2</t>
  </si>
  <si>
    <t>(2,70+2,10)/2*38*0,9</t>
  </si>
  <si>
    <t>Dh3</t>
  </si>
  <si>
    <t>(2,35+0,75)/2*78*0,9</t>
  </si>
  <si>
    <t>Dh4</t>
  </si>
  <si>
    <t>((2,35+2,45)/2*28*0,9) + ((2,45+1,6)/2*16*0,9) + (19,5*1,6*0,9) + ((1,55+1,3)/2*15*0,9)</t>
  </si>
  <si>
    <t>775,537*0,15 'Přepočtené koeficientem množství</t>
  </si>
  <si>
    <t>132212331</t>
  </si>
  <si>
    <t>Hloubení nezapažených rýh šířky do 2000 mm v soudržných horninách třídy těžitelnosti I skupiny 3 ručně</t>
  </si>
  <si>
    <t>-764241185</t>
  </si>
  <si>
    <t>Hloubení nezapažených rýh šířky přes 800 do 2 000 mm ručně s urovnáním dna do předepsaného profilu a spádu v hornině třídy těžitelnosti I skupiny 3 soudržných</t>
  </si>
  <si>
    <t>https://podminky.urs.cz/item/CS_URS_2024_02/132212331</t>
  </si>
  <si>
    <t>1765230683</t>
  </si>
  <si>
    <t>2100714779</t>
  </si>
  <si>
    <t>775,537*0,2 'Přepočtené koeficientem množství</t>
  </si>
  <si>
    <t>-739008298</t>
  </si>
  <si>
    <t>775,537*0,3 'Přepočtené koeficientem množství</t>
  </si>
  <si>
    <t>-416864396</t>
  </si>
  <si>
    <t>775,537*0,05 'Přepočtené koeficientem množství</t>
  </si>
  <si>
    <t>886732103</t>
  </si>
  <si>
    <t>1679007737</t>
  </si>
  <si>
    <t>-138717492</t>
  </si>
  <si>
    <t>-1049704234</t>
  </si>
  <si>
    <t>944081282</t>
  </si>
  <si>
    <t>1600936644</t>
  </si>
  <si>
    <t>((2,5+3,02)/2*91*2) + ((3,02+2,42)/2*43*2)</t>
  </si>
  <si>
    <t>(2,91+1,30)/2*42*2</t>
  </si>
  <si>
    <t>(2,70+2,10)/2*38*2</t>
  </si>
  <si>
    <t>(2,35+0,75)/2*78*2</t>
  </si>
  <si>
    <t>((2,35+2,45)/2*28*2) + ((2,45+1,6)/2*16*2) + (19,5*1,6*2) + ((1,55+1,3)/2*15*2)</t>
  </si>
  <si>
    <t>1082291955</t>
  </si>
  <si>
    <t>1753423034</t>
  </si>
  <si>
    <t>-24526686</t>
  </si>
  <si>
    <t>652979774</t>
  </si>
  <si>
    <t>8.928+8.928+38.777+38.777</t>
  </si>
  <si>
    <t>1712297759</t>
  </si>
  <si>
    <t>53.571+232.661</t>
  </si>
  <si>
    <t>-1910609069</t>
  </si>
  <si>
    <t>95.410+286.232</t>
  </si>
  <si>
    <t>381,642*2,1 'Přepočtené koeficientem množství</t>
  </si>
  <si>
    <t>-1413725626</t>
  </si>
  <si>
    <t xml:space="preserve">477,053+477,054+3,744+2,496 - 224,584 </t>
  </si>
  <si>
    <t>334199962</t>
  </si>
  <si>
    <t>(91+43)*1,0*0,55</t>
  </si>
  <si>
    <t xml:space="preserve">(42+38+78+79)*0,9*0,45 </t>
  </si>
  <si>
    <t xml:space="preserve">-(PI*0,15*0,15*(91+43)) </t>
  </si>
  <si>
    <t>800114195</t>
  </si>
  <si>
    <t>160,213*1,89 'Přepočtené koeficientem množství</t>
  </si>
  <si>
    <t>553856088</t>
  </si>
  <si>
    <t>2*1,2*2,60</t>
  </si>
  <si>
    <t>-2019228230</t>
  </si>
  <si>
    <t>133,8+42+37,6+77,5+78,3</t>
  </si>
  <si>
    <t>-504120306</t>
  </si>
  <si>
    <t>-970244145</t>
  </si>
  <si>
    <t>(91+43)*1,0*0,1</t>
  </si>
  <si>
    <t xml:space="preserve">(42+38+78+28+16+19,5+15)*0,9*0,1  </t>
  </si>
  <si>
    <t>1292649443</t>
  </si>
  <si>
    <t>34,685*1,89 'Přepočtené koeficientem množství</t>
  </si>
  <si>
    <t>-1630877648</t>
  </si>
  <si>
    <t>507426112</t>
  </si>
  <si>
    <t>-858859065</t>
  </si>
  <si>
    <t>-235129299</t>
  </si>
  <si>
    <t>1741408011</t>
  </si>
  <si>
    <t>-1904477898</t>
  </si>
  <si>
    <t>-709410784</t>
  </si>
  <si>
    <t>871350410</t>
  </si>
  <si>
    <t>Montáž kanalizačního potrubí korugovaného SN 10  z polypropylenu DN 200</t>
  </si>
  <si>
    <t>1297862626</t>
  </si>
  <si>
    <t>Montáž kanalizačního potrubí z plastů z polypropylenu PP korugovaného SN 10 DN 200</t>
  </si>
  <si>
    <t>https://podminky.urs.cz/item/CS_URS_2024_02/871350410</t>
  </si>
  <si>
    <t>42+38+78+79</t>
  </si>
  <si>
    <t>28614326</t>
  </si>
  <si>
    <t>trubka kanalizační PP plnostěnná jednovrstvá DN 200x3000mm SN10</t>
  </si>
  <si>
    <t>-1480289565</t>
  </si>
  <si>
    <t>1905143360</t>
  </si>
  <si>
    <t>-2131257839</t>
  </si>
  <si>
    <t>877350410</t>
  </si>
  <si>
    <t>Montáž kolen na potrubí z PP trub korugovaných DN 200</t>
  </si>
  <si>
    <t>-1141856270</t>
  </si>
  <si>
    <t>Montáž tvarovek na kanalizačním plastovém potrubí z polypropylenu PP korugovaného kolen DN 200</t>
  </si>
  <si>
    <t>https://podminky.urs.cz/item/CS_URS_2024_02/877350410</t>
  </si>
  <si>
    <t>28654484</t>
  </si>
  <si>
    <t>koleno kanalizační PP KG SN10 200x45°</t>
  </si>
  <si>
    <t>2023121079</t>
  </si>
  <si>
    <t>877350420</t>
  </si>
  <si>
    <t>Montáž odboček na potrubí z PP trub korugovaných DN 200</t>
  </si>
  <si>
    <t>-1176910572</t>
  </si>
  <si>
    <t>Montáž tvarovek na kanalizačním plastovém potrubí z polypropylenu PP korugovaného odboček DN 200</t>
  </si>
  <si>
    <t>https://podminky.urs.cz/item/CS_URS_2024_02/877350420</t>
  </si>
  <si>
    <t>OSM.772560</t>
  </si>
  <si>
    <t>kanalizační PP odbočka 45st DN 200/160</t>
  </si>
  <si>
    <t>781336620</t>
  </si>
  <si>
    <t>877350430</t>
  </si>
  <si>
    <t>Montáž spojek na potrubí z PP trub korugovaných DN 200</t>
  </si>
  <si>
    <t>1319918449</t>
  </si>
  <si>
    <t>Montáž tvarovek na kanalizačním plastovém potrubí z polypropylenu PP korugovaného spojek, redukcí nebo navrtávacích sedel DN 200</t>
  </si>
  <si>
    <t>https://podminky.urs.cz/item/CS_URS_2024_02/877350430</t>
  </si>
  <si>
    <t>28611972</t>
  </si>
  <si>
    <t>přesuvka kanalizační PP DN 200</t>
  </si>
  <si>
    <t>-1468096214</t>
  </si>
  <si>
    <t>OSM.775560</t>
  </si>
  <si>
    <t>redukce PP DN 200/160</t>
  </si>
  <si>
    <t>1939679200</t>
  </si>
  <si>
    <t>877370330</t>
  </si>
  <si>
    <t>Montáž spojek na potrubí z PP trub hladkých plnostěnných DN 300</t>
  </si>
  <si>
    <t>1757567006</t>
  </si>
  <si>
    <t>Montáž tvarovek na kanalizačním plastovém potrubí z polypropylenu PP hladkého plnostěnného spojek nebo redukcí DN 300</t>
  </si>
  <si>
    <t>https://podminky.urs.cz/item/CS_URS_2024_02/877370330</t>
  </si>
  <si>
    <t>-1554681199</t>
  </si>
  <si>
    <t>-1086793515</t>
  </si>
  <si>
    <t>-1052780235</t>
  </si>
  <si>
    <t>283168128</t>
  </si>
  <si>
    <t>894411121</t>
  </si>
  <si>
    <t>Zřízení šachet kanalizačních z betonových dílců na potrubí DN nad 200 do 300 dno beton tř. C 25/30</t>
  </si>
  <si>
    <t>-1380961855</t>
  </si>
  <si>
    <t>Zřízení šachet kanalizačních z betonových dílců výšky vstupu do 1,50 m s obložením dna betonem tř. C 25/30, na potrubí DN přes 200 do 300</t>
  </si>
  <si>
    <t>https://podminky.urs.cz/item/CS_URS_2024_02/894411121</t>
  </si>
  <si>
    <t>594390052</t>
  </si>
  <si>
    <t>2146394114</t>
  </si>
  <si>
    <t>63</t>
  </si>
  <si>
    <t>-95040620</t>
  </si>
  <si>
    <t>64</t>
  </si>
  <si>
    <t>1374434998</t>
  </si>
  <si>
    <t>65</t>
  </si>
  <si>
    <t>772385917</t>
  </si>
  <si>
    <t>66</t>
  </si>
  <si>
    <t>-23484364</t>
  </si>
  <si>
    <t>67</t>
  </si>
  <si>
    <t>1013564564</t>
  </si>
  <si>
    <t>167567413</t>
  </si>
  <si>
    <t>-761888567</t>
  </si>
  <si>
    <t>70</t>
  </si>
  <si>
    <t>-1265717299</t>
  </si>
  <si>
    <t>71</t>
  </si>
  <si>
    <t>-242225804</t>
  </si>
  <si>
    <t>IO-04.1 - Kanalizační přípojky (dešťová kanalizace)</t>
  </si>
  <si>
    <t>132154203</t>
  </si>
  <si>
    <t>Hloubení zapažených rýh š do 2000 mm v hornině třídy těžitelnosti I skupiny 1 a 2 objem do 100 m3</t>
  </si>
  <si>
    <t>-963502341</t>
  </si>
  <si>
    <t>Hloubení zapažených rýh šířky přes 800 do 2 000 mm strojně s urovnáním dna do předepsaného profilu a spádu v hornině třídy těžitelnosti I skupiny 1 a 2 přes 50 do 100 m3</t>
  </si>
  <si>
    <t>https://podminky.urs.cz/item/CS_URS_2024_02/132154203</t>
  </si>
  <si>
    <t>(1,6*1,3+1,8*1,4+1,7*1,8+1,6*1,6+1,3*0,8+1,6*0,8)*0,8</t>
  </si>
  <si>
    <t>((3+2)*2,4+(3+2)*3+(3,6+3,6)*2,2)*1,0</t>
  </si>
  <si>
    <t>12*2.1*1</t>
  </si>
  <si>
    <t>78,072*0,15 'Přepočtené koeficientem množství</t>
  </si>
  <si>
    <t>132254203</t>
  </si>
  <si>
    <t>Hloubení zapažených rýh š do 2000 mm v hornině třídy těžitelnosti I skupiny 3 objem do 100 m3</t>
  </si>
  <si>
    <t>784016306</t>
  </si>
  <si>
    <t>Hloubení zapažených rýh šířky přes 800 do 2 000 mm strojně s urovnáním dna do předepsaného profilu a spádu v hornině třídy těžitelnosti I skupiny 3 přes 50 do 100 m3</t>
  </si>
  <si>
    <t>https://podminky.urs.cz/item/CS_URS_2024_02/132254203</t>
  </si>
  <si>
    <t>132354203</t>
  </si>
  <si>
    <t>Hloubení zapažených rýh š do 2000 mm v hornině třídy těžitelnosti II skupiny 4 objem do 100 m3</t>
  </si>
  <si>
    <t>1585708972</t>
  </si>
  <si>
    <t>Hloubení zapažených rýh šířky přes 800 do 2 000 mm strojně s urovnáním dna do předepsaného profilu a spádu v hornině třídy těžitelnosti II skupiny 4 přes 50 do 100 m3</t>
  </si>
  <si>
    <t>https://podminky.urs.cz/item/CS_URS_2024_02/132354203</t>
  </si>
  <si>
    <t>78,072*0,2 'Přepočtené koeficientem množství</t>
  </si>
  <si>
    <t>132454203</t>
  </si>
  <si>
    <t>Hloubení zapažených rýh š do 2000 mm v hornině třídy těžitelnosti II skupiny 5 objem do 100 m3</t>
  </si>
  <si>
    <t>-717788153</t>
  </si>
  <si>
    <t>Hloubení zapažených rýh šířky přes 800 do 2 000 mm strojně s urovnáním dna do předepsaného profilu a spádu v hornině třídy těžitelnosti II skupiny 5 přes 50 do 100 m3</t>
  </si>
  <si>
    <t>https://podminky.urs.cz/item/CS_URS_2024_02/132454203</t>
  </si>
  <si>
    <t>78,072*0,3 'Přepočtené koeficientem množství</t>
  </si>
  <si>
    <t>132554203</t>
  </si>
  <si>
    <t>Hloubení zapažených rýh š do 2000 mm v hornině třídy těžitelnosti III skupiny 6 objem do 100 m3</t>
  </si>
  <si>
    <t>-929766280</t>
  </si>
  <si>
    <t>Hloubení zapažených rýh šířky přes 800 do 2 000 mm strojně s urovnáním dna do předepsaného profilu a spádu v hornině třídy těžitelnosti III skupiny 6 přes 50 do 100 m3</t>
  </si>
  <si>
    <t>https://podminky.urs.cz/item/CS_URS_2024_02/132554203</t>
  </si>
  <si>
    <t>78,072*0,05 'Přepočtené koeficientem množství</t>
  </si>
  <si>
    <t>-1808345540</t>
  </si>
  <si>
    <t>-1406562758</t>
  </si>
  <si>
    <t>-1506762005</t>
  </si>
  <si>
    <t>-1354487409</t>
  </si>
  <si>
    <t>(1,8*1,4+1,7*1,8+1,6*1,6)*2</t>
  </si>
  <si>
    <t>-1003256755</t>
  </si>
  <si>
    <t>(3*2,4+2*2,4+3*3+2*3+3,6*2,2+3,6*2,2)*2</t>
  </si>
  <si>
    <t>-244827848</t>
  </si>
  <si>
    <t>41464344</t>
  </si>
  <si>
    <t>-716017295</t>
  </si>
  <si>
    <t>1878509394</t>
  </si>
  <si>
    <t>-1346246350</t>
  </si>
  <si>
    <t>1285284383</t>
  </si>
  <si>
    <t>(3.904+3.904)*2</t>
  </si>
  <si>
    <t>-1077928971</t>
  </si>
  <si>
    <t>23.422+15.616</t>
  </si>
  <si>
    <t>39,038*2,1 'Přepočtené koeficientem množství</t>
  </si>
  <si>
    <t>1779628937</t>
  </si>
  <si>
    <t>78.072-3.688-14.752</t>
  </si>
  <si>
    <t>13233861</t>
  </si>
  <si>
    <t>(1,6+1,8+1,7+1,6+1,3+1,6)*0,8*0,4</t>
  </si>
  <si>
    <t>(3+2+3+2+3,6+3,6+12)*1,0*0,4</t>
  </si>
  <si>
    <t>1641042799</t>
  </si>
  <si>
    <t>14,752*1,89 'Přepočtené koeficientem množství</t>
  </si>
  <si>
    <t>-1652354347</t>
  </si>
  <si>
    <t>1,6+1,8+1,7+1,6+1,3+1,6</t>
  </si>
  <si>
    <t>3+2+3+2+3,6+3,6</t>
  </si>
  <si>
    <t>1510519034</t>
  </si>
  <si>
    <t>1964493556</t>
  </si>
  <si>
    <t>(1,6+1,8+1,7+1,6+1,3+1,6)*0,8*0,1</t>
  </si>
  <si>
    <t>(3+2+3+2+3,6+3,6+12)*1,0*0,1</t>
  </si>
  <si>
    <t>1440252198</t>
  </si>
  <si>
    <t>3,688*1,89 'Přepočtené koeficientem množství</t>
  </si>
  <si>
    <t>1001323459</t>
  </si>
  <si>
    <t>1493921323</t>
  </si>
  <si>
    <t>-243916627</t>
  </si>
  <si>
    <t>1102884753</t>
  </si>
  <si>
    <t>-1051996334</t>
  </si>
  <si>
    <t>-1913014896</t>
  </si>
  <si>
    <t>941622079</t>
  </si>
  <si>
    <t>895941111</t>
  </si>
  <si>
    <t>Zřízení vpusti kanalizační uliční z betonových dílců typ UV-50 normální</t>
  </si>
  <si>
    <t>996345250</t>
  </si>
  <si>
    <t>59223821</t>
  </si>
  <si>
    <t>vpusť uliční prstenec betonový 180x660x100mm</t>
  </si>
  <si>
    <t>1767784621</t>
  </si>
  <si>
    <t>59223823</t>
  </si>
  <si>
    <t>vpusť uliční dno betonové 626x495x50mm</t>
  </si>
  <si>
    <t>698995711</t>
  </si>
  <si>
    <t>59223824</t>
  </si>
  <si>
    <t>vpusť uliční skruž betonová 590x500x50mm s výtokem (bez vložky)</t>
  </si>
  <si>
    <t>314109212</t>
  </si>
  <si>
    <t>59223825</t>
  </si>
  <si>
    <t>vpusť uliční skruž betonová 290x500x50mm</t>
  </si>
  <si>
    <t>-582898856</t>
  </si>
  <si>
    <t>59223826</t>
  </si>
  <si>
    <t>vpusť uliční skruž betonová 590x500x50mm</t>
  </si>
  <si>
    <t>144531286</t>
  </si>
  <si>
    <t>592238VD1</t>
  </si>
  <si>
    <t>koš pozink. A4 DIN 4052, pro rám 500/500</t>
  </si>
  <si>
    <t>1193661785</t>
  </si>
  <si>
    <t>899204112</t>
  </si>
  <si>
    <t>Osazení mříží litinových včetně rámů a košů na bahno pro třídu zatížení D400, E600</t>
  </si>
  <si>
    <t>1189461613</t>
  </si>
  <si>
    <t>https://podminky.urs.cz/item/CS_URS_2024_02/899204112</t>
  </si>
  <si>
    <t>59224481</t>
  </si>
  <si>
    <t>mříž vtoková s rámem pro uliční vpusť 500x500, zatížení 40 tun</t>
  </si>
  <si>
    <t>-1698578916</t>
  </si>
  <si>
    <t>2131081771</t>
  </si>
  <si>
    <t>-1586155296</t>
  </si>
  <si>
    <t>IO-05 - Vodovod</t>
  </si>
  <si>
    <t>IO-05 - Vodovodní řady</t>
  </si>
  <si>
    <t>- U veškěrých dodávek a výrobků bude do ceny zahrnuta jejich montáž vč. dodávky potřebného kotvení, doplňkového materiálu, staveništní a mimo staveništní dopravy v případě že tyto činosti nejsou oceněny v samostatných položkách jednotlivých částí soupisu prací. U vybraných výrobků je nutné do ceny díla zahrnout zpracování dodavatelské případně výrobní dokumentace, dále výrobu prototypů, provádění baravného a materiálového vzorkování apod. - Uchazeč o veřejnou zakázku je povinen při oceňování soutěžního SOUPISU PRACÍ ocenit veškeré položky uvedené v soupisech a provést kontrolu funkce aritmetických vzorců jednotlivých položkových SOUPISŮ ve vazbě na jednotlivé oddíly, rekapitulace a krycí listy. - Kde není výslovně uvedeno, bude pracovní postup a technologie provádění stanovena oprávněnou osobou zhotovitele  - Pro sestavení SOUPISU PRACÍ v podrobnostech vymezených vyhl. č. 169/2016Sb. byla použita v převážné míře cenová soustava ÚRS. - V případě nejasností u některé z položek uváděných v supisu prací, kontaktuje uchazeč zadavatele. - Vlastní položky, komplety, soubory a položky s vyšší cenou než dle ceníku jsou stanoveny na základě zkušeností projektanta z období 3 let a odpovídají situaci na trhu. - Tento soupis prací je nedílnou součástí komplexního celkového soupisu na předmětnou akci. - Tato část soupisu prací vychází dle vyhlášky 169/2016 Sb. z následujících grafických a textových částí projektové dokumentace: 03.04.05.00 Technická zpráva – kanalizace vodovod 03.04.05.01 Situace – kanalizace, vodovod 05.01 Podélný profil vodovodu 05.02 Vzorový příčný řez uložení vodovodního potrubí 05.03 Kladečský plán vodovodu – pod etapa I.  05.04 Kladečský plán vodovodu – pod etapa II. 05.05 Kladečský plán vodovodu – pod etapa III.</t>
  </si>
  <si>
    <t>647412553</t>
  </si>
  <si>
    <t>-408614874</t>
  </si>
  <si>
    <t>132112131</t>
  </si>
  <si>
    <t>Hloubení nezapažených rýh šířky do 800 mm v soudržných horninách třídy těžitelnosti I skupiny 1 a 2 ručně</t>
  </si>
  <si>
    <t>-583186370</t>
  </si>
  <si>
    <t>Hloubení nezapažených rýh šířky do 800 mm ručně s urovnáním dna do předepsaného profilu a spádu v hornině třídy těžitelnosti I skupiny 1 a 2 soudržných</t>
  </si>
  <si>
    <t>https://podminky.urs.cz/item/CS_URS_2024_02/132112131</t>
  </si>
  <si>
    <t>2*1,0*2,1*2 + 2*1,0*2,0*2</t>
  </si>
  <si>
    <t>16,4*0,5 'Přepočtené koeficientem množství</t>
  </si>
  <si>
    <t>132151104</t>
  </si>
  <si>
    <t>Hloubení rýh nezapažených š do 800 mm v hornině třídy těžitelnosti I skupiny 1 a 2 objem přes 100 m3 strojně</t>
  </si>
  <si>
    <t>744318693</t>
  </si>
  <si>
    <t>Hloubení nezapažených rýh šířky do 800 mm strojně s urovnáním dna do předepsaného profilu a spádu v hornině třídy těžitelnosti I skupiny 1 a 2 přes 100 m3</t>
  </si>
  <si>
    <t>https://podminky.urs.cz/item/CS_URS_2024_02/132151104</t>
  </si>
  <si>
    <t>Vc1</t>
  </si>
  <si>
    <t>181*1,85*0,6</t>
  </si>
  <si>
    <t>Vh1 + Vh2</t>
  </si>
  <si>
    <t>(42+41)*1,9*0,5</t>
  </si>
  <si>
    <t>279,76*0,2 'Přepočtené koeficientem množství</t>
  </si>
  <si>
    <t>132212131</t>
  </si>
  <si>
    <t>Hloubení nezapažených rýh šířky do 800 mm v soudržných horninách třídy těžitelnosti I skupiny 3 ručně</t>
  </si>
  <si>
    <t>957146983</t>
  </si>
  <si>
    <t>Hloubení nezapažených rýh šířky do 800 mm ručně s urovnáním dna do předepsaného profilu a spádu v hornině třídy těžitelnosti I skupiny 3 soudržných</t>
  </si>
  <si>
    <t>https://podminky.urs.cz/item/CS_URS_2024_02/132212131</t>
  </si>
  <si>
    <t>132251104</t>
  </si>
  <si>
    <t>Hloubení rýh nezapažených š do 800 mm v hornině třídy těžitelnosti I skupiny 3 objem přes 100 m3 strojně</t>
  </si>
  <si>
    <t>-767700623</t>
  </si>
  <si>
    <t>Hloubení nezapažených rýh šířky do 800 mm strojně s urovnáním dna do předepsaného profilu a spádu v hornině třídy těžitelnosti I skupiny 3 přes 100 m3</t>
  </si>
  <si>
    <t>https://podminky.urs.cz/item/CS_URS_2024_02/132251104</t>
  </si>
  <si>
    <t>279,76*0,15 'Přepočtené koeficientem množství</t>
  </si>
  <si>
    <t>132351104</t>
  </si>
  <si>
    <t>Hloubení rýh nezapažených š do 800 mm v hornině třídy těžitelnosti II skupiny 4 objem přes 100 m3 strojně</t>
  </si>
  <si>
    <t>-133929283</t>
  </si>
  <si>
    <t>Hloubení nezapažených rýh šířky do 800 mm strojně s urovnáním dna do předepsaného profilu a spádu v hornině třídy těžitelnosti II skupiny 4 přes 100 m3</t>
  </si>
  <si>
    <t>https://podminky.urs.cz/item/CS_URS_2024_02/132351104</t>
  </si>
  <si>
    <t>279,76*0,3 'Přepočtené koeficientem množství</t>
  </si>
  <si>
    <t>132451104</t>
  </si>
  <si>
    <t>Hloubení rýh nezapažených š do 800 mm v hornině třídy těžitelnosti II skupiny 5 objem přes 100 m3 strojně</t>
  </si>
  <si>
    <t>-611153713</t>
  </si>
  <si>
    <t>Hloubení nezapažených rýh šířky do 800 mm strojně s urovnáním dna do předepsaného profilu a spádu v hornině třídy těžitelnosti II skupiny 5 přes 100 m3</t>
  </si>
  <si>
    <t>https://podminky.urs.cz/item/CS_URS_2024_02/132451104</t>
  </si>
  <si>
    <t>279,76*0,25 'Přepočtené koeficientem množství</t>
  </si>
  <si>
    <t>132551104</t>
  </si>
  <si>
    <t>Hloubení rýh nezapažených š do 800 mm v hornině třídy těžitelnosti III skupiny 6 objem přes 100 m3 strojně</t>
  </si>
  <si>
    <t>-99346416</t>
  </si>
  <si>
    <t>Hloubení nezapažených rýh šířky do 800 mm strojně s urovnáním dna do předepsaného profilu a spádu v hornině třídy těžitelnosti III skupiny 6 přes 100 m3</t>
  </si>
  <si>
    <t>https://podminky.urs.cz/item/CS_URS_2024_02/132551104</t>
  </si>
  <si>
    <t>279,76*0,05 'Přepočtené koeficientem množství</t>
  </si>
  <si>
    <t>-2136366184</t>
  </si>
  <si>
    <t>1938341958</t>
  </si>
  <si>
    <t>2*2,1*2*2 + 2*2,0*2*2</t>
  </si>
  <si>
    <t>363176858</t>
  </si>
  <si>
    <t>-775724611</t>
  </si>
  <si>
    <t>510672510</t>
  </si>
  <si>
    <t>1768906818</t>
  </si>
  <si>
    <t>-756459762</t>
  </si>
  <si>
    <t>13.988*2</t>
  </si>
  <si>
    <t>-1760896148</t>
  </si>
  <si>
    <t>69.94+27.976</t>
  </si>
  <si>
    <t>97,916*2,1 'Přepočtené koeficientem množství</t>
  </si>
  <si>
    <t>192854625</t>
  </si>
  <si>
    <t>16.4+279.76-15.01-60.04</t>
  </si>
  <si>
    <t>-886464298</t>
  </si>
  <si>
    <t>181*0,6*0,4 + (42+41)*0,5*0,4</t>
  </si>
  <si>
    <t>750090767</t>
  </si>
  <si>
    <t>60,04*1,89 'Přepočtené koeficientem množství</t>
  </si>
  <si>
    <t>-1308455367</t>
  </si>
  <si>
    <t>-1644368653</t>
  </si>
  <si>
    <t xml:space="preserve">181*0,6*0,1 + (42+41)*0,5*0,1 </t>
  </si>
  <si>
    <t>-503785477</t>
  </si>
  <si>
    <t>15,01*1,89 'Přepočtené koeficientem množství</t>
  </si>
  <si>
    <t>857242121</t>
  </si>
  <si>
    <t>Montáž litinových tvarovek jednoosých přírubových otevřený výkop DN 80</t>
  </si>
  <si>
    <t>-1041620794</t>
  </si>
  <si>
    <t>Montáž litinových tvarovek na potrubí litinovém tlakovém jednoosých na potrubí z trub přírubových v otevřeném výkopu, kanálu nebo v šachtě DN 80</t>
  </si>
  <si>
    <t>https://podminky.urs.cz/item/CS_URS_2024_02/857242121</t>
  </si>
  <si>
    <t>55251820</t>
  </si>
  <si>
    <t>koleno přírubové prodloužené s patkou pro připojení k hydrantu 80/90mm</t>
  </si>
  <si>
    <t>-1140629124</t>
  </si>
  <si>
    <t>55253235</t>
  </si>
  <si>
    <t>tvarovka přírubová litinová vodovodní FF-kus PN16 DN 80 dl 200mm</t>
  </si>
  <si>
    <t>-1638445651</t>
  </si>
  <si>
    <t>857262121</t>
  </si>
  <si>
    <t>Montáž litinových tvarovek jednoosých přírubových otevřený výkop DN 100</t>
  </si>
  <si>
    <t>1059581512</t>
  </si>
  <si>
    <t>Montáž litinových tvarovek na potrubí litinovém tlakovém jednoosých na potrubí z trub přírubových v otevřeném výkopu, kanálu nebo v šachtě DN 100</t>
  </si>
  <si>
    <t>https://podminky.urs.cz/item/CS_URS_2024_02/857262121</t>
  </si>
  <si>
    <t>55253611R</t>
  </si>
  <si>
    <t>přechod přírubový,práškový epoxid, tl.250µm FFR-kus litinový délka 200 mm DN 100/80 mm</t>
  </si>
  <si>
    <t>1966024080</t>
  </si>
  <si>
    <t>trouby a tvarovky litinové tlakové přechody přírubové zn. FFR  (redukce) přechod přírubový zn. FFR tvárná litina dle ČSN EN 545 uvnitř i vně: práškový epoxid dle GSK-RAL, min. tl. 250 µm DN 100/80</t>
  </si>
  <si>
    <t>55251811R</t>
  </si>
  <si>
    <t>koleno litinové 90° s nástrčnými hrdly pro připojení potrubí z PVC DN 100/D 110 mm</t>
  </si>
  <si>
    <t>921375691</t>
  </si>
  <si>
    <t>trouby a tvarovky litinové tlakové kolena pro připojení PE a PVC potrubí S 2000 kat.č.: 8535 100/110</t>
  </si>
  <si>
    <t>55254048</t>
  </si>
  <si>
    <t>koleno 90° s patkou přírubové litinové vodovodní N-kus PN16 DN 100</t>
  </si>
  <si>
    <t>892020100</t>
  </si>
  <si>
    <t>55254027</t>
  </si>
  <si>
    <t>koleno přírubové z tvárné litiny,práškový epoxid tl 250µm Q-kus DN 100-90°</t>
  </si>
  <si>
    <t>-1604606620</t>
  </si>
  <si>
    <t>55253251</t>
  </si>
  <si>
    <t>tvarovka přírubová litinová vodovodní FF-kus PN16 DN 100 dl 200mm</t>
  </si>
  <si>
    <t>-206950133</t>
  </si>
  <si>
    <t>5525188VD</t>
  </si>
  <si>
    <t>příruba jištěná proti posunu pro PE a PVC potrubí DN100/D110</t>
  </si>
  <si>
    <t>-54330162</t>
  </si>
  <si>
    <t>příruba S 2000 č. 0400 HAWLE DN100/D110</t>
  </si>
  <si>
    <t>55259815</t>
  </si>
  <si>
    <t>přechod přírubový tvárná litina dl 200mm DN 100/80</t>
  </si>
  <si>
    <t>-246921692</t>
  </si>
  <si>
    <t>55253967</t>
  </si>
  <si>
    <t>koleno přírubové z tvárné litiny,práškový epoxid tl 250µm FFK-kus DN 100-11,25°</t>
  </si>
  <si>
    <t>-417821017</t>
  </si>
  <si>
    <t>55253982</t>
  </si>
  <si>
    <t>koleno přírubové z tvárné litiny,práškový epoxid tl 250µm FFK-kus DN 100-22,5°</t>
  </si>
  <si>
    <t>-1127560340</t>
  </si>
  <si>
    <t>857264121</t>
  </si>
  <si>
    <t>Montáž litinových tvarovek odbočných přírubových otevřený výkop DN 100</t>
  </si>
  <si>
    <t>853813605</t>
  </si>
  <si>
    <t>Montáž litinových tvarovek na potrubí litinovém tlakovém odbočných na potrubí z trub přírubových v otevřeném výkopu, kanálu nebo v šachtě DN 100</t>
  </si>
  <si>
    <t>https://podminky.urs.cz/item/CS_URS_2024_02/857264121</t>
  </si>
  <si>
    <t>55253516</t>
  </si>
  <si>
    <t>tvarovka přírubová litinová vodovodní s přírubovou odbočkou PN16 T-kus DN 100/100</t>
  </si>
  <si>
    <t>1263336569</t>
  </si>
  <si>
    <t>857352121</t>
  </si>
  <si>
    <t>Montáž litinových tvarovek jednoosých přírubových otevřený výkop DN 200</t>
  </si>
  <si>
    <t>191691918</t>
  </si>
  <si>
    <t>Montáž litinových tvarovek na potrubí litinovém tlakovém jednoosých na potrubí z trub přírubových v otevřeném výkopu, kanálu nebo v šachtě DN 200</t>
  </si>
  <si>
    <t>https://podminky.urs.cz/item/CS_URS_2024_02/857352121</t>
  </si>
  <si>
    <t>55253620</t>
  </si>
  <si>
    <t>přechod přírubový,práškový epoxid tl 250µm FFR-kus litinový DN 200/100</t>
  </si>
  <si>
    <t>-1719753091</t>
  </si>
  <si>
    <t>55253297</t>
  </si>
  <si>
    <t>tvarovka přírubová litinová vodovodní FF-kus PN16 DN 200 dl 200mm</t>
  </si>
  <si>
    <t>-1490517633</t>
  </si>
  <si>
    <t>55253306</t>
  </si>
  <si>
    <t>tvarovka přírubová litinová vodovodní FF-kus PN16 DN 200 dl 800mm</t>
  </si>
  <si>
    <t>-1548329432</t>
  </si>
  <si>
    <t>5525190VD</t>
  </si>
  <si>
    <t>příruba jištěná proti posunu pro PE a PVC potrubí DN200/D200</t>
  </si>
  <si>
    <t>2093278422</t>
  </si>
  <si>
    <t>857354121</t>
  </si>
  <si>
    <t>Montáž litinových tvarovek odbočných přírubových otevřený výkop DN 200</t>
  </si>
  <si>
    <t>139119406</t>
  </si>
  <si>
    <t>Montáž litinových tvarovek na potrubí litinovém tlakovém odbočných na potrubí z trub přírubových v otevřeném výkopu, kanálu nebo v šachtě DN 200</t>
  </si>
  <si>
    <t>https://podminky.urs.cz/item/CS_URS_2024_02/857354121</t>
  </si>
  <si>
    <t>55253536</t>
  </si>
  <si>
    <t>tvarovka přírubová litinová vodovodní s přírubovou odbočkou PN16 T-kus DN 200/200</t>
  </si>
  <si>
    <t>-2026753264</t>
  </si>
  <si>
    <t>5525180R3</t>
  </si>
  <si>
    <t>MMA-kus litinová tvarovka s nástrčnými hrdly pro připojení PVC potrubí s přírubovou odbočkou D200/DN200</t>
  </si>
  <si>
    <t>-976702251</t>
  </si>
  <si>
    <t>MMA-kus HAWLE č. 8525 DN200/D200</t>
  </si>
  <si>
    <t>871251101</t>
  </si>
  <si>
    <t>Montáž potrubí z PVC PN16 s hrdlovými spoji otevřený výkop D 110 mm</t>
  </si>
  <si>
    <t>-382563606</t>
  </si>
  <si>
    <t>https://podminky.urs.cz/item/CS_URS_2024_02/871251101</t>
  </si>
  <si>
    <t>42+41</t>
  </si>
  <si>
    <t>ELM.012605</t>
  </si>
  <si>
    <t>Trubka vodovodní hrdlová PVC-O PN 16 110x3,1 mm</t>
  </si>
  <si>
    <t>-1106597960</t>
  </si>
  <si>
    <t>871351101</t>
  </si>
  <si>
    <t>Montáž potrubí z PVC PN16 s hrdlovými spoji otevřený výkop D 225 mm</t>
  </si>
  <si>
    <t>-788692436</t>
  </si>
  <si>
    <t>https://podminky.urs.cz/item/CS_URS_2024_02/871351101</t>
  </si>
  <si>
    <t>ELM.012625</t>
  </si>
  <si>
    <t>Trubka vodovodní hrdlová PVC-O PN 16 200x4,9 mm</t>
  </si>
  <si>
    <t>-879709701</t>
  </si>
  <si>
    <t>891181112</t>
  </si>
  <si>
    <t>Montáž vodovodních šoupátek otevřený výkop do DN 40</t>
  </si>
  <si>
    <t>624039280</t>
  </si>
  <si>
    <t>Montáž vodovodních armatur na potrubí šoupátek nebo klapek uzavíracích v otevřeném výkopu nebo v šachtách s osazením zemní soupravy (bez poklopů) DN 40</t>
  </si>
  <si>
    <t>https://podminky.urs.cz/item/CS_URS_2024_02/891181112</t>
  </si>
  <si>
    <t>280000103216</t>
  </si>
  <si>
    <t>ŠOUPÁTKO ISO DOMOVNÍ PŘÍPOJKY DN 32-5/4"</t>
  </si>
  <si>
    <t>-1453412409</t>
  </si>
  <si>
    <t>ŠOUPÁTKO DOMOVNÍ PŘÍPOJKY ISO LITINA DN 32-5/4"</t>
  </si>
  <si>
    <t>960113018004</t>
  </si>
  <si>
    <t>SOUPRAVA ZEMNÍ TELESKOPICKÁ DOM. ŠOUPÁTKA-1,3-1,8</t>
  </si>
  <si>
    <t>1551942812</t>
  </si>
  <si>
    <t>ZEMNÍ SOUPRAVY ŠOUPÁTKOVÉ TELESKOPICKÉ 3/4"-2" (1,3-1,8m)</t>
  </si>
  <si>
    <t>891247111</t>
  </si>
  <si>
    <t>Montáž hydrantů podzemních DN 80</t>
  </si>
  <si>
    <t>1744640876</t>
  </si>
  <si>
    <t>Montáž vodovodních armatur na potrubí hydrantů podzemních (bez osazení poklopů) DN 80</t>
  </si>
  <si>
    <t>https://podminky.urs.cz/item/CS_URS_2024_02/891247111</t>
  </si>
  <si>
    <t>K24008015016</t>
  </si>
  <si>
    <t>HYDRANT DUO PODZEMNÍ DN 80/1,5 m</t>
  </si>
  <si>
    <t>-1350236606</t>
  </si>
  <si>
    <t>HYDRANT POZDEMNÍ DUO DN 80/1,5 m</t>
  </si>
  <si>
    <t>891261111</t>
  </si>
  <si>
    <t>Montáž vodovodních šoupátek otevřený výkop DN 100</t>
  </si>
  <si>
    <t>1595163736</t>
  </si>
  <si>
    <t>Montáž vodovodních armatur na potrubí šoupátek v otevřeném výkopu nebo v šachtách s osazením zemní soupravy (bez poklopů) DN 100</t>
  </si>
  <si>
    <t>https://podminky.urs.cz/item/CS_URS_2024_02/891261111</t>
  </si>
  <si>
    <t>404110011016</t>
  </si>
  <si>
    <t>ŠOUPĚ E2 PŘÍRUBA/NÁSTRČNÉ HRDLO pro potrubí PVC DN 100/D 110</t>
  </si>
  <si>
    <t>1690124275</t>
  </si>
  <si>
    <t>ŠOUPĚ E2 PŘÍRUBA/HRLDLO S2000 DN 100/110</t>
  </si>
  <si>
    <t>950205010003</t>
  </si>
  <si>
    <t>SOUPRAVA ZEMNÍ TELESKOPICKÁ E2-1,3 -1,8</t>
  </si>
  <si>
    <t>-720563414</t>
  </si>
  <si>
    <t>ZEMNÍ SOUPRAVY ŠOUPÁTKOVÉ TELESKOPICKÉ 50-100 (1,3-1,8m)</t>
  </si>
  <si>
    <t>891267211</t>
  </si>
  <si>
    <t>Montáž hydrantů nadzemních DN 100</t>
  </si>
  <si>
    <t>-633475020</t>
  </si>
  <si>
    <t>Montáž vodovodních armatur na potrubí hydrantů nadzemních DN 100</t>
  </si>
  <si>
    <t>https://podminky.urs.cz/item/CS_URS_2024_02/891267211</t>
  </si>
  <si>
    <t>K23010015016</t>
  </si>
  <si>
    <t>HYDRANT DUO NADZEMNÍ OBJEZDOVÝ DN A2B 100/1,5 m</t>
  </si>
  <si>
    <t>-1328150904</t>
  </si>
  <si>
    <t>HYDRANT NADZEMNÍ DUO OBJEZDOVÝ DN A2B 100/1,5 m</t>
  </si>
  <si>
    <t>891269111</t>
  </si>
  <si>
    <t>Montáž navrtávacích pasů na potrubí z jakýchkoli trub DN 100</t>
  </si>
  <si>
    <t>446748569</t>
  </si>
  <si>
    <t>Montáž vodovodních armatur na potrubí navrtávacích pasů s ventilem Jt 1 Mpa, na potrubí z trub osinkocementových, litinových, ocelových nebo plastických hmot DN 100</t>
  </si>
  <si>
    <t>https://podminky.urs.cz/item/CS_URS_2024_02/891269111</t>
  </si>
  <si>
    <t>42273549</t>
  </si>
  <si>
    <t>pás navrtávací se závitovým výstupem z tvárné litiny pro vodovodní PE a PVC potrubí 110-1"</t>
  </si>
  <si>
    <t>-1550130487</t>
  </si>
  <si>
    <t>891351111</t>
  </si>
  <si>
    <t>Montáž vodovodních šoupátek otevřený výkop DN 200</t>
  </si>
  <si>
    <t>-1238839906</t>
  </si>
  <si>
    <t>Montáž vodovodních armatur na potrubí šoupátek v otevřeném výkopu nebo v šachtách s osazením zemní soupravy (bez poklopů) DN 200</t>
  </si>
  <si>
    <t>https://podminky.urs.cz/item/CS_URS_2024_02/891351111</t>
  </si>
  <si>
    <t>404120020010</t>
  </si>
  <si>
    <t>ŠOUPĚ E2 PŘÍRUBA/NÁSTRČNÉ HRDLO pro potrubí PVC  DN 200/D 200</t>
  </si>
  <si>
    <t>-2094468367</t>
  </si>
  <si>
    <t>ŠOUPĚ E2 PŘÍRUBA/HRLDLO S2000 DN 200/200</t>
  </si>
  <si>
    <t>950220000003</t>
  </si>
  <si>
    <t>SOUPRAVA ZEMNÍ TELESKOPICKÁ E2-1,35-1,8</t>
  </si>
  <si>
    <t>-891484285</t>
  </si>
  <si>
    <t>ZEMNÍ SOUPRAVY ŠOUPÁTKOVÉ TELESKOPICKÉ 200 (1,3-1,8m)</t>
  </si>
  <si>
    <t>892271111</t>
  </si>
  <si>
    <t>Tlaková zkouška vodou potrubí DN 100 nebo 125</t>
  </si>
  <si>
    <t>-694256275</t>
  </si>
  <si>
    <t>Tlakové zkoušky vodou na potrubí DN 100 nebo 125</t>
  </si>
  <si>
    <t>https://podminky.urs.cz/item/CS_URS_2024_02/892271111</t>
  </si>
  <si>
    <t>892273122</t>
  </si>
  <si>
    <t>Proplach a dezinfekce vodovodního potrubí DN od 80 do 125</t>
  </si>
  <si>
    <t>1388848039</t>
  </si>
  <si>
    <t>https://podminky.urs.cz/item/CS_URS_2024_02/892273122</t>
  </si>
  <si>
    <t>892351111</t>
  </si>
  <si>
    <t>Tlaková zkouška vodou potrubí DN 150 nebo 200</t>
  </si>
  <si>
    <t>-259069544</t>
  </si>
  <si>
    <t>Tlakové zkoušky vodou na potrubí DN 150 nebo 200</t>
  </si>
  <si>
    <t>https://podminky.urs.cz/item/CS_URS_2024_02/892351111</t>
  </si>
  <si>
    <t>892353122</t>
  </si>
  <si>
    <t>Proplach a dezinfekce vodovodního potrubí DN 150 nebo 200</t>
  </si>
  <si>
    <t>1083564597</t>
  </si>
  <si>
    <t>https://podminky.urs.cz/item/CS_URS_2024_02/892353122</t>
  </si>
  <si>
    <t>89910111R</t>
  </si>
  <si>
    <t>Demontáž hydrantu nadzemního DN80, vč. příslušných litin. tvarovek (mezi šoupátkem a hydrantem)</t>
  </si>
  <si>
    <t>-480334496</t>
  </si>
  <si>
    <t xml:space="preserve">Demontáž hydrantu nadzemního DN80, vč. příslušných litin. tvarovek (mezi šoupátkem a hydrantem)
</t>
  </si>
  <si>
    <t>899401112</t>
  </si>
  <si>
    <t>Osazení poklopů litinových šoupátkových</t>
  </si>
  <si>
    <t>103873196</t>
  </si>
  <si>
    <t>https://podminky.urs.cz/item/CS_URS_2024_02/899401112</t>
  </si>
  <si>
    <t>42291352R</t>
  </si>
  <si>
    <t>poklop litinový šoupátkový vč. podkladové desky pod poklop</t>
  </si>
  <si>
    <t>-1279684160</t>
  </si>
  <si>
    <t>díly (sestavy) k armaturám průmyslovým poklopy litinové, GGG-400 typ 504 - šoupátkový; podkladová deska pod poklop</t>
  </si>
  <si>
    <t>73</t>
  </si>
  <si>
    <t>4229146VD</t>
  </si>
  <si>
    <t>Poklop litinový pro domovní přípojky, teleskopický s distančním kroužkem a podkladovou deskou</t>
  </si>
  <si>
    <t>-1715956425</t>
  </si>
  <si>
    <t>74</t>
  </si>
  <si>
    <t>899401113</t>
  </si>
  <si>
    <t>Osazení poklopů litinových hydrantových</t>
  </si>
  <si>
    <t>-1666801781</t>
  </si>
  <si>
    <t>https://podminky.urs.cz/item/CS_URS_2024_02/899401113</t>
  </si>
  <si>
    <t>75</t>
  </si>
  <si>
    <t>422914520R</t>
  </si>
  <si>
    <t>poklop litinový - hydrantový   DN 80 vč. podkladové desky</t>
  </si>
  <si>
    <t>-318445615</t>
  </si>
  <si>
    <t>díly (sestavy) k armaturám průmyslovým poklopy litinové, GGG-400  - hydrantový  DN 80</t>
  </si>
  <si>
    <t>76</t>
  </si>
  <si>
    <t>899713111</t>
  </si>
  <si>
    <t>Orientační tabulky na sloupku betonovém nebo ocelovém</t>
  </si>
  <si>
    <t>1723643662</t>
  </si>
  <si>
    <t>Orientační tabulky na vodovodních a kanalizačních řadech na sloupku ocelovém nebo betonovém</t>
  </si>
  <si>
    <t>https://podminky.urs.cz/item/CS_URS_2024_02/899713111</t>
  </si>
  <si>
    <t>77</t>
  </si>
  <si>
    <t>899721111</t>
  </si>
  <si>
    <t>Signalizační vodič DN do 150 mm na potrubí PVC</t>
  </si>
  <si>
    <t>945334516</t>
  </si>
  <si>
    <t>Signalizační vodič na potrubí PVC DN do 150 mm</t>
  </si>
  <si>
    <t>https://podminky.urs.cz/item/CS_URS_2024_02/899721111</t>
  </si>
  <si>
    <t>899721112</t>
  </si>
  <si>
    <t>Signalizační vodič DN nad 150 mm na potrubí PVC</t>
  </si>
  <si>
    <t>576331852</t>
  </si>
  <si>
    <t>Signalizační vodič na potrubí PVC DN nad 150 mm</t>
  </si>
  <si>
    <t>https://podminky.urs.cz/item/CS_URS_2024_02/899721112</t>
  </si>
  <si>
    <t>79</t>
  </si>
  <si>
    <t>899722113</t>
  </si>
  <si>
    <t>Krytí potrubí z plastů výstražnou fólií z PVC 34cm</t>
  </si>
  <si>
    <t>977996130</t>
  </si>
  <si>
    <t>Krytí potrubí z plastů výstražnou fólií z PVC šířky 34cm</t>
  </si>
  <si>
    <t>https://podminky.urs.cz/item/CS_URS_2024_02/899722113</t>
  </si>
  <si>
    <t>80</t>
  </si>
  <si>
    <t>89972298R</t>
  </si>
  <si>
    <t>Zkouška a revize hydrantů na vodovodním řadu</t>
  </si>
  <si>
    <t>1659022479</t>
  </si>
  <si>
    <t>81</t>
  </si>
  <si>
    <t>89972299R</t>
  </si>
  <si>
    <t xml:space="preserve">Zajištění plného rozboru vzorku vody dle podmínek KHS </t>
  </si>
  <si>
    <t>1042817501</t>
  </si>
  <si>
    <t>82</t>
  </si>
  <si>
    <t>871003VD</t>
  </si>
  <si>
    <t>Zkoušky funkčnosti identifikačního vodiče</t>
  </si>
  <si>
    <t>-602130515</t>
  </si>
  <si>
    <t>83</t>
  </si>
  <si>
    <t>1801267590</t>
  </si>
  <si>
    <t>307372406</t>
  </si>
  <si>
    <t>IO-05.1 - Vodovodní přípojky</t>
  </si>
  <si>
    <t>132151103</t>
  </si>
  <si>
    <t>Hloubení rýh nezapažených š do 800 mm v hornině třídy těžitelnosti I skupiny 1 a 2 objem do 100 m3 strojně</t>
  </si>
  <si>
    <t>2104913565</t>
  </si>
  <si>
    <t>Hloubení nezapažených rýh šířky do 800 mm strojně s urovnáním dna do předepsaného profilu a spádu v hornině třídy těžitelnosti I skupiny 1 a 2 přes 50 do 100 m3</t>
  </si>
  <si>
    <t>https://podminky.urs.cz/item/CS_URS_2024_02/132151103</t>
  </si>
  <si>
    <t xml:space="preserve">(2,4+5,3+4,7+5,2+5,2+6,2+6+12)*1,8*0,5 </t>
  </si>
  <si>
    <t>42,3*0,2 'Přepočtené koeficientem množství</t>
  </si>
  <si>
    <t>1683050886</t>
  </si>
  <si>
    <t>42,3*0,15 'Přepočtené koeficientem množství</t>
  </si>
  <si>
    <t>132351103</t>
  </si>
  <si>
    <t>Hloubení rýh nezapažených š do 800 mm v hornině třídy těžitelnosti II skupiny 4 objem do 100 m3 strojně</t>
  </si>
  <si>
    <t>-1763045743</t>
  </si>
  <si>
    <t>Hloubení nezapažených rýh šířky do 800 mm strojně s urovnáním dna do předepsaného profilu a spádu v hornině třídy těžitelnosti II skupiny 4 přes 50 do 100 m3</t>
  </si>
  <si>
    <t>https://podminky.urs.cz/item/CS_URS_2024_02/132351103</t>
  </si>
  <si>
    <t>42,3*0,3 'Přepočtené koeficientem množství</t>
  </si>
  <si>
    <t>132451103</t>
  </si>
  <si>
    <t>Hloubení rýh nezapažených š do 800 mm v hornině třídy těžitelnosti II skupiny 5 objem do 100 m3 strojně</t>
  </si>
  <si>
    <t>221517675</t>
  </si>
  <si>
    <t>Hloubení nezapažených rýh šířky do 800 mm strojně s urovnáním dna do předepsaného profilu a spádu v hornině třídy těžitelnosti II skupiny 5 přes 50 do 100 m3</t>
  </si>
  <si>
    <t>https://podminky.urs.cz/item/CS_URS_2024_02/132451103</t>
  </si>
  <si>
    <t>42,3*0,25 'Přepočtené koeficientem množství</t>
  </si>
  <si>
    <t>132551103</t>
  </si>
  <si>
    <t>Hloubení rýh nezapažených š do 800 mm v hornině třídy těžitelnosti III skupiny 6 objem do 100 m3 strojně</t>
  </si>
  <si>
    <t>1628507693</t>
  </si>
  <si>
    <t>Hloubení nezapažených rýh šířky do 800 mm strojně s urovnáním dna do předepsaného profilu a spádu v hornině třídy těžitelnosti III skupiny 6 přes 50 do 100 m3</t>
  </si>
  <si>
    <t>https://podminky.urs.cz/item/CS_URS_2024_02/132551103</t>
  </si>
  <si>
    <t>42,3*0,05 'Přepočtené koeficientem množství</t>
  </si>
  <si>
    <t>-834242829</t>
  </si>
  <si>
    <t>1451677540</t>
  </si>
  <si>
    <t>(1,0*2,0*2)*8</t>
  </si>
  <si>
    <t>1775647794</t>
  </si>
  <si>
    <t>1466183435</t>
  </si>
  <si>
    <t>1959429198</t>
  </si>
  <si>
    <t>2.115*2</t>
  </si>
  <si>
    <t>1518769832</t>
  </si>
  <si>
    <t>1578114370</t>
  </si>
  <si>
    <t>1412766468</t>
  </si>
  <si>
    <t>10.575+4.23</t>
  </si>
  <si>
    <t>14,805*2,1 'Přepočtené koeficientem množství</t>
  </si>
  <si>
    <t>564442726</t>
  </si>
  <si>
    <t>42.3-2.05-9.575</t>
  </si>
  <si>
    <t>1611446434</t>
  </si>
  <si>
    <t>(2,4+5,3+4,7+5,2+5,2+6,2+12)*0,5*0,35 + 6*0,8*0,5</t>
  </si>
  <si>
    <t>576844349</t>
  </si>
  <si>
    <t>9,575*1,89 'Přepočtené koeficientem množství</t>
  </si>
  <si>
    <t>-753495818</t>
  </si>
  <si>
    <t>(2,4+5,3+4,7+5,2+5,2+6,2+12)*0,5*0,1</t>
  </si>
  <si>
    <t>-1395611316</t>
  </si>
  <si>
    <t>2,05*1,89 'Přepočtené koeficientem množství</t>
  </si>
  <si>
    <t>871161141</t>
  </si>
  <si>
    <t>Montáž potrubí z PE100 RC SDR 11 otevřený výkop svařovaných na tupo d 32 x 3,0 mm</t>
  </si>
  <si>
    <t>-407039886</t>
  </si>
  <si>
    <t>Montáž vodovodního potrubí z polyetylenu PE100 RC v otevřeném výkopu svařovaných na tupo SDR 11/PN16 d 32 x 3,0 mm</t>
  </si>
  <si>
    <t>https://podminky.urs.cz/item/CS_URS_2024_02/871161141</t>
  </si>
  <si>
    <t>2,4+5,3+4,7+5,2+5,2+6,2+12</t>
  </si>
  <si>
    <t>28613500</t>
  </si>
  <si>
    <t>potrubí vodovodní dvouvrstvé PE100 RC SDR11 32x3,0mm</t>
  </si>
  <si>
    <t>2142907861</t>
  </si>
  <si>
    <t>41*1,015 'Přepočtené koeficientem množství</t>
  </si>
  <si>
    <t>877161118</t>
  </si>
  <si>
    <t>Montáž elektrozáslepek na vodovodním potrubí z PE trub d 32</t>
  </si>
  <si>
    <t>-1044370363</t>
  </si>
  <si>
    <t>Montáž tvarovek na vodovodním plastovém potrubí z polyetylenu PE 100 elektrotvarovek SDR 11/PN16 záslepek d 32</t>
  </si>
  <si>
    <t>https://podminky.urs.cz/item/CS_URS_2024_02/877161118</t>
  </si>
  <si>
    <t>28615020</t>
  </si>
  <si>
    <t>elektrozáslepka SDR11 PE 100 PN16 D 32mm</t>
  </si>
  <si>
    <t>-592676716</t>
  </si>
  <si>
    <t>892233122</t>
  </si>
  <si>
    <t>Proplach a dezinfekce vodovodního potrubí DN od 40 do 70</t>
  </si>
  <si>
    <t>1214641241</t>
  </si>
  <si>
    <t>https://podminky.urs.cz/item/CS_URS_2024_02/892233122</t>
  </si>
  <si>
    <t>892241111</t>
  </si>
  <si>
    <t>Tlaková zkouška vodou potrubí do 80</t>
  </si>
  <si>
    <t>-1842372275</t>
  </si>
  <si>
    <t>Tlakové zkoušky vodou na potrubí DN do 80</t>
  </si>
  <si>
    <t>https://podminky.urs.cz/item/CS_URS_2024_02/892241111</t>
  </si>
  <si>
    <t>-759503815</t>
  </si>
  <si>
    <t>1581301656</t>
  </si>
  <si>
    <t>1644943134</t>
  </si>
  <si>
    <t>538297381</t>
  </si>
  <si>
    <t>1568251030</t>
  </si>
  <si>
    <t>IO-06 - STL plynovod</t>
  </si>
  <si>
    <t>IO-06 - STL plynovodní řady</t>
  </si>
  <si>
    <t>- U veškěrých dodávek a výrobků bude do ceny zahrnuta jejich montáž vč. dodávky potřebného kotvení, doplňkového materiálu, staveništní a mimo staveništní dopravy v případě že tyto činosti nejsou oceněny v samostatných položkách jednotlivých částí soupisu prací. U vybraných výrobků je nutné do ceny díla zahrnout zpracování dodavatelské případně výrobní dokumentace, dále výrobu prototypů, provádění baravného a materiálového vzorkování apod. - Uchazeč o veřejnou zakázku je povinen při oceňování soutěžního SOUPISU PRACÍ ocenit veškeré položky uvedené v soupisech a provést kontrolu funkce aritmetických vzorců jednotlivých položkových SOUPISŮ ve vazbě na jednotlivé oddíly, rekapitulace a krycí listy. - Kde není výslovně uvedeno, bude pracovní postup a technologie provádění stanovena oprávněnou osobou zhotovitele  - Pro sestavení SOUPISU PRACÍ v podrobnostech vymezených vyhl. č. 169/2016Sb. byla použita v převážné míře cenová soustava ÚRS. - V případě nejasností u některé z položek uváděných v supisu prací, kontaktuje uchazeč zadavatele. - Vlastní položky, komplety, soubory a položky s vyšší cenou než dle ceníku jsou stanoveny na základě zkušeností projektanta z období 3 let a odpovídají situaci na trhu. - Tento soupis prací je nedílnou součástí komplexního celkového soupisu na předmětnou akci. - Tato část soupisu prací vychází dle vyhlášky 169/2016 Sb. z následujících grafických a textových částí projektové dokumentace: 06.00 Technická zpráva - plynovod  06.01 Situace – plynovod 06.02 Podélný profil plynovodu 06.03 Vzorový příčný řez uložení plynovodního potrubí 06.04 Pilíř pro HUP, reg. tlaku plynu a plynoměr</t>
  </si>
  <si>
    <t>M - Práce a dodávky M</t>
  </si>
  <si>
    <t xml:space="preserve">    23-M - Montáže potrubí</t>
  </si>
  <si>
    <t xml:space="preserve">    58-M - Revize vyhrazených technických zařízení</t>
  </si>
  <si>
    <t>-1638219118</t>
  </si>
  <si>
    <t>73.59*((1.43+1.35)/2)*0.5</t>
  </si>
  <si>
    <t>17.2*((1.35+1.35)/2)*0.5</t>
  </si>
  <si>
    <t>59.97*((1.35+1.48)/2)*0.5</t>
  </si>
  <si>
    <t>33.04*((1.48+1.35)/2)*0.5</t>
  </si>
  <si>
    <t>6.95*((1.36+1.49)/2)*0.5</t>
  </si>
  <si>
    <t>15.4*((1.49+1.25)/2)*0.5</t>
  </si>
  <si>
    <t>16.15*((1.25+1.27)/2)*0.5</t>
  </si>
  <si>
    <t>13.57*((1.35+1.58)/2)*0.5</t>
  </si>
  <si>
    <t>23.03*((1.58+1.25)/2)*0.5</t>
  </si>
  <si>
    <t>180,47*0,2 'Přepočtené koeficientem množství</t>
  </si>
  <si>
    <t>1168566957</t>
  </si>
  <si>
    <t>2*1.5*0.5</t>
  </si>
  <si>
    <t>911105205</t>
  </si>
  <si>
    <t>180,47*0,4 'Přepočtené koeficientem množství</t>
  </si>
  <si>
    <t>-1056000629</t>
  </si>
  <si>
    <t>180,47*0,3 'Přepočtené koeficientem množství</t>
  </si>
  <si>
    <t>1919814307</t>
  </si>
  <si>
    <t>180,47*0,1 'Přepočtené koeficientem množství</t>
  </si>
  <si>
    <t>751452952</t>
  </si>
  <si>
    <t>-123644689</t>
  </si>
  <si>
    <t>1313116501</t>
  </si>
  <si>
    <t>36.094+1.5+72.188-102.47</t>
  </si>
  <si>
    <t>506620754</t>
  </si>
  <si>
    <t>54.141+18.047</t>
  </si>
  <si>
    <t>1477993380</t>
  </si>
  <si>
    <t>7.312+72.188</t>
  </si>
  <si>
    <t>79,5*2,1 'Přepočtené koeficientem množství</t>
  </si>
  <si>
    <t>110663783</t>
  </si>
  <si>
    <t>163.923+18.047-13.25-66.25</t>
  </si>
  <si>
    <t>1265133753</t>
  </si>
  <si>
    <t>(76+189)*0,5*0,5</t>
  </si>
  <si>
    <t>1636005745</t>
  </si>
  <si>
    <t>66,25*1,89 'Přepočtené koeficientem množství</t>
  </si>
  <si>
    <t>1724866066</t>
  </si>
  <si>
    <t xml:space="preserve">(76+189)*0,5*0,1 </t>
  </si>
  <si>
    <t>42272980</t>
  </si>
  <si>
    <t>13,25*1,89 'Přepočtené koeficientem množství</t>
  </si>
  <si>
    <t>2062827544</t>
  </si>
  <si>
    <t>sada</t>
  </si>
  <si>
    <t>-1865801214</t>
  </si>
  <si>
    <t>Signalizační vodič DN do 150 mm na potrubí</t>
  </si>
  <si>
    <t>583291959</t>
  </si>
  <si>
    <t>Signalizační vodič na potrubí DN do 150 mm</t>
  </si>
  <si>
    <t>76+189+1.5*2</t>
  </si>
  <si>
    <t>268*1,05 'Přepočtené koeficientem množství</t>
  </si>
  <si>
    <t>Krytí potrubí z plastů výstražnou fólií z PVC přes 25 do 34cm</t>
  </si>
  <si>
    <t>1875243470</t>
  </si>
  <si>
    <t>Krytí potrubí z plastů výstražnou fólií z PVC šířky přes 25 do 34 cm</t>
  </si>
  <si>
    <t>899913122</t>
  </si>
  <si>
    <t>Uzavírací manžeta chráničky potrubí DN 50 x 100</t>
  </si>
  <si>
    <t>-1730467876</t>
  </si>
  <si>
    <t>Koncové uzavírací manžety chrániček DN potrubí x DN chráničky DN 50 x 100</t>
  </si>
  <si>
    <t>https://podminky.urs.cz/item/CS_URS_2024_02/899913122</t>
  </si>
  <si>
    <t>2*2</t>
  </si>
  <si>
    <t>899913141</t>
  </si>
  <si>
    <t>Uzavírací manžeta chráničky potrubí DN 100 x 150</t>
  </si>
  <si>
    <t>1705308254</t>
  </si>
  <si>
    <t>Koncové uzavírací manžety chrániček DN potrubí x DN chráničky DN 100 x 150</t>
  </si>
  <si>
    <t>https://podminky.urs.cz/item/CS_URS_2024_02/899913141</t>
  </si>
  <si>
    <t>5*2</t>
  </si>
  <si>
    <t>744603868</t>
  </si>
  <si>
    <t>Práce a dodávky M</t>
  </si>
  <si>
    <t>23-M</t>
  </si>
  <si>
    <t>Montáže potrubí</t>
  </si>
  <si>
    <t>230202032</t>
  </si>
  <si>
    <t>Montáž chráničky plastové průměru přes 63 do 110 mm</t>
  </si>
  <si>
    <t>-35499065</t>
  </si>
  <si>
    <t>Montáž plastové chráničky průměru přes 63 do 110 mm</t>
  </si>
  <si>
    <t>https://podminky.urs.cz/item/CS_URS_2024_02/230202032</t>
  </si>
  <si>
    <t>2.5*2</t>
  </si>
  <si>
    <t>28613966</t>
  </si>
  <si>
    <t>trubka ochranná PEHD D 110mm</t>
  </si>
  <si>
    <t>128</t>
  </si>
  <si>
    <t>-485104971</t>
  </si>
  <si>
    <t>230202033</t>
  </si>
  <si>
    <t>Montáž chráničky plastové průměru přes 110 do 160 mm</t>
  </si>
  <si>
    <t>-45822458</t>
  </si>
  <si>
    <t>Montáž plastové chráničky průměru přes 110 do 160 mm</t>
  </si>
  <si>
    <t>https://podminky.urs.cz/item/CS_URS_2024_02/230202033</t>
  </si>
  <si>
    <t>28613970</t>
  </si>
  <si>
    <t>trubka ochranná PEHD D 160mm</t>
  </si>
  <si>
    <t>-1618183722</t>
  </si>
  <si>
    <t>2.5*5</t>
  </si>
  <si>
    <t>230205042</t>
  </si>
  <si>
    <t>Montáž potrubí plastového svařované na tupo nebo elektrospojkou dn 63 mm en 5,8 mm</t>
  </si>
  <si>
    <t>-776750069</t>
  </si>
  <si>
    <t>Montáž potrubí PE průměru do 110 mm návin nebo tyč, svařované na tupo nebo elektrospojkou Ø 63, tl. stěny 5,8 mm</t>
  </si>
  <si>
    <t>https://podminky.urs.cz/item/CS_URS_2024_02/230205042</t>
  </si>
  <si>
    <t>28613914</t>
  </si>
  <si>
    <t>potrubí plynovodní PE 100RC SDR 11 PN 0,4MPa D 63x5,8mm</t>
  </si>
  <si>
    <t>1069123988</t>
  </si>
  <si>
    <t>35.8+36.6+3.6</t>
  </si>
  <si>
    <t>230205056</t>
  </si>
  <si>
    <t>Montáž potrubí plastového svařované na tupo nebo elektrospojkou, D 110 mm, tl. stěny  10,0 mm</t>
  </si>
  <si>
    <t>-100749309</t>
  </si>
  <si>
    <t>Montáž potrubí PE průměru do 110 mm návin nebo tyč, svařované na tupo nebo elektrospojkou D 110, tl. stěny 10,0 mm</t>
  </si>
  <si>
    <t>https://podminky.urs.cz/item/CS_URS_2024_02/230205056</t>
  </si>
  <si>
    <t>286139020</t>
  </si>
  <si>
    <t>potrubí plynovodní PE 100RC SDR 11,6-0,4 MPa tyče 6,12 m,návin 100 m, 110 x 10,0 mm</t>
  </si>
  <si>
    <t>716063474</t>
  </si>
  <si>
    <t>183.8+5.2</t>
  </si>
  <si>
    <t>230205242</t>
  </si>
  <si>
    <t>Montáž trubního dílu PE potrubí svařovaného na tupo nebo elektrospojkou D 63 mm, tl.stěny 5,8 mm</t>
  </si>
  <si>
    <t>-1714330728</t>
  </si>
  <si>
    <t>Montáž trubních dílů PE průměru do 110 mm elektrotvarovky nebo svařované na tupo D 63, tl. stěny 5,8 mm</t>
  </si>
  <si>
    <t>https://podminky.urs.cz/item/CS_URS_2024_02/230205242</t>
  </si>
  <si>
    <t>2865402VD</t>
  </si>
  <si>
    <t>záslepka - dlouhé provedení (BK) na tupo PE100 SDR11 d63 mm</t>
  </si>
  <si>
    <t>1831647109</t>
  </si>
  <si>
    <t>230205256</t>
  </si>
  <si>
    <t>Montáž trubního dílu PE potrubí svařovaného na tupo nebo elektrospojkou D 110 mm, tl.stěny 10,0 mm</t>
  </si>
  <si>
    <t>-1056597778</t>
  </si>
  <si>
    <t>Montáž trubních dílů PE průměru do 110 mm elektrotvarovky nebo svařované na tupo D 110, tl. stěny 10,0 mm</t>
  </si>
  <si>
    <t>https://podminky.urs.cz/item/CS_URS_2024_02/230205256</t>
  </si>
  <si>
    <t>2+2</t>
  </si>
  <si>
    <t>2865302VD</t>
  </si>
  <si>
    <t>elektrospojka PE100 SDR11, d 110 mm</t>
  </si>
  <si>
    <t>1237380620</t>
  </si>
  <si>
    <t>2865401VD</t>
  </si>
  <si>
    <t>T-kus redukovaný na tupo BTR PE100 SDR11 d110/63 mm</t>
  </si>
  <si>
    <t>1297018721</t>
  </si>
  <si>
    <t>230220006</t>
  </si>
  <si>
    <t>Montáž litinového poklopu</t>
  </si>
  <si>
    <t>1765357926</t>
  </si>
  <si>
    <t>Montáž příslušenství plynovodů poklopu litinového</t>
  </si>
  <si>
    <t>https://podminky.urs.cz/item/CS_URS_2024_02/230220006</t>
  </si>
  <si>
    <t>42291352</t>
  </si>
  <si>
    <t>poklop litinový šoupátkový - nápis "PLYN"</t>
  </si>
  <si>
    <t>-1534102099</t>
  </si>
  <si>
    <t>díly (sestavy) k armaturám průmyslovým poklopy litinové, GG-20 typ 504 - šoupátkový</t>
  </si>
  <si>
    <t>230220031</t>
  </si>
  <si>
    <t>Montáž čichačky na chráničku PN 38 6724</t>
  </si>
  <si>
    <t>-2036912056</t>
  </si>
  <si>
    <t>Montáž příslušenství plynovodů čichačky na chráničku plynovodu</t>
  </si>
  <si>
    <t>https://podminky.urs.cz/item/CS_URS_2024_02/230220031</t>
  </si>
  <si>
    <t>28653VD10</t>
  </si>
  <si>
    <t>Čichačka na chráničku</t>
  </si>
  <si>
    <t>864068236</t>
  </si>
  <si>
    <t>D+M čichačka na chráničku</t>
  </si>
  <si>
    <t>2302200VD</t>
  </si>
  <si>
    <t>Demontáž WORMETU + betonové skruže</t>
  </si>
  <si>
    <t>577094184</t>
  </si>
  <si>
    <t>Demontáž WORMETU + betonové skruže (stávjící místo ukončení plynovodních řadů I.etapy)</t>
  </si>
  <si>
    <t>230230016</t>
  </si>
  <si>
    <t>Hlavní tlaková zkouška vzduchem 0,6 MPa DN 50</t>
  </si>
  <si>
    <t>970158962</t>
  </si>
  <si>
    <t>Tlakové zkoušky hlavní vzduchem 0,6 MPa DN 50</t>
  </si>
  <si>
    <t>https://podminky.urs.cz/item/CS_URS_2024_02/230230016</t>
  </si>
  <si>
    <t>230230018</t>
  </si>
  <si>
    <t>Hlavní tlaková zkouška vzduchem 0,6 MPa DN 100</t>
  </si>
  <si>
    <t>-822166379</t>
  </si>
  <si>
    <t>Tlakové zkoušky hlavní vzduchem 0,6 MPa DN 100</t>
  </si>
  <si>
    <t>https://podminky.urs.cz/item/CS_URS_2024_02/230230018</t>
  </si>
  <si>
    <t>58-M</t>
  </si>
  <si>
    <t>Revize vyhrazených technických zařízení</t>
  </si>
  <si>
    <t>580506204</t>
  </si>
  <si>
    <t>Kontrola podzemního středotlakého plynovodu dl do 50 m</t>
  </si>
  <si>
    <t>úsek</t>
  </si>
  <si>
    <t>-851108598</t>
  </si>
  <si>
    <t>Středotlaké plynovody kontrola plynovodu podzemního, délky do 50 m</t>
  </si>
  <si>
    <t>https://podminky.urs.cz/item/CS_URS_2024_02/580506204</t>
  </si>
  <si>
    <t>580506205</t>
  </si>
  <si>
    <t>Kontrola podzemního středotlakého plynovodu dl do 100 m</t>
  </si>
  <si>
    <t>1337393158</t>
  </si>
  <si>
    <t>Středotlaké plynovody kontrola plynovodu podzemního, délky přes 50 do 100 m</t>
  </si>
  <si>
    <t>https://podminky.urs.cz/item/CS_URS_2024_02/580506205</t>
  </si>
  <si>
    <t>580506206</t>
  </si>
  <si>
    <t>Kontrola podzemního středotlakého plynovodu ZKD 50 m dl přes 100 m</t>
  </si>
  <si>
    <t>-1099612390</t>
  </si>
  <si>
    <t>Středotlaké plynovody kontrola plynovodu podzemního, délky za každých dalších i započatých 50 m přes 100 m</t>
  </si>
  <si>
    <t>https://podminky.urs.cz/item/CS_URS_2024_02/580506206</t>
  </si>
  <si>
    <t>580506208</t>
  </si>
  <si>
    <t>Kontrola čichaček středotlakých plynovodů</t>
  </si>
  <si>
    <t>-2099598516</t>
  </si>
  <si>
    <t>https://podminky.urs.cz/item/CS_URS_2024_02/580506208</t>
  </si>
  <si>
    <t>IO-06.1 - STL plynovodní přípojky</t>
  </si>
  <si>
    <t xml:space="preserve">    723 - Zdravotechnika - vnitřní plynovod</t>
  </si>
  <si>
    <t>-1088372116</t>
  </si>
  <si>
    <t>2.58*0.47*0.85*2</t>
  </si>
  <si>
    <t>1.34*0.47*0.85*4</t>
  </si>
  <si>
    <t>4,202*0,2 'Přepočtené koeficientem množství</t>
  </si>
  <si>
    <t>-317304991</t>
  </si>
  <si>
    <t>4,202*0,4 'Přepočtené koeficientem množství</t>
  </si>
  <si>
    <t>-1146235419</t>
  </si>
  <si>
    <t>4,202*0,3 'Přepočtené koeficientem množství</t>
  </si>
  <si>
    <t>-1060928308</t>
  </si>
  <si>
    <t>4,202*0,1 'Přepočtené koeficientem množství</t>
  </si>
  <si>
    <t>132151102</t>
  </si>
  <si>
    <t>Hloubení rýh nezapažených š do 800 mm v hornině třídy těžitelnosti I skupiny 1 a 2 objem do 50 m3 strojně</t>
  </si>
  <si>
    <t>872727329</t>
  </si>
  <si>
    <t>Hloubení nezapažených rýh šířky do 800 mm strojně s urovnáním dna do předepsaného profilu a spádu v hornině třídy těžitelnosti I skupiny 1 a 2 přes 20 do 50 m3</t>
  </si>
  <si>
    <t>https://podminky.urs.cz/item/CS_URS_2024_02/132151102</t>
  </si>
  <si>
    <t>(4*2+4+3+4+6+4.5+7.5)*1.4*0.5</t>
  </si>
  <si>
    <t>25,9*0,2 'Přepočtené koeficientem množství</t>
  </si>
  <si>
    <t>132251102</t>
  </si>
  <si>
    <t>Hloubení rýh nezapažených š do 800 mm v hornině třídy těžitelnosti I skupiny 3 objem do 50 m3 strojně</t>
  </si>
  <si>
    <t>-2099317586</t>
  </si>
  <si>
    <t>Hloubení nezapažených rýh šířky do 800 mm strojně s urovnáním dna do předepsaného profilu a spádu v hornině třídy těžitelnosti I skupiny 3 přes 20 do 50 m3</t>
  </si>
  <si>
    <t>https://podminky.urs.cz/item/CS_URS_2024_02/132251102</t>
  </si>
  <si>
    <t>25,9*0,4 'Přepočtené koeficientem množství</t>
  </si>
  <si>
    <t>132351102</t>
  </si>
  <si>
    <t>Hloubení rýh nezapažených š do 800 mm v hornině třídy těžitelnosti II skupiny 4 objem do 50 m3 strojně</t>
  </si>
  <si>
    <t>-244068143</t>
  </si>
  <si>
    <t>Hloubení nezapažených rýh šířky do 800 mm strojně s urovnáním dna do předepsaného profilu a spádu v hornině třídy těžitelnosti II skupiny 4 přes 20 do 50 m3</t>
  </si>
  <si>
    <t>https://podminky.urs.cz/item/CS_URS_2024_02/132351102</t>
  </si>
  <si>
    <t>25,9*0,3 'Přepočtené koeficientem množství</t>
  </si>
  <si>
    <t>132451102</t>
  </si>
  <si>
    <t>Hloubení rýh nezapažených š do 800 mm v hornině třídy těžitelnosti II skupiny 5 objem do 50 m3 strojně</t>
  </si>
  <si>
    <t>608409425</t>
  </si>
  <si>
    <t>Hloubení nezapažených rýh šířky do 800 mm strojně s urovnáním dna do předepsaného profilu a spádu v hornině třídy těžitelnosti II skupiny 5 přes 20 do 50 m3</t>
  </si>
  <si>
    <t>https://podminky.urs.cz/item/CS_URS_2024_02/132451102</t>
  </si>
  <si>
    <t>25,9*0,1 'Přepočtené koeficientem množství</t>
  </si>
  <si>
    <t>-714904577</t>
  </si>
  <si>
    <t>-2078624437</t>
  </si>
  <si>
    <t>-401201420</t>
  </si>
  <si>
    <t>0.84+1.681+5.18+10.36-11.802</t>
  </si>
  <si>
    <t>1252522630</t>
  </si>
  <si>
    <t>1.261+0.42+7.77+2.59</t>
  </si>
  <si>
    <t>-671855059</t>
  </si>
  <si>
    <t>6.259+12.041</t>
  </si>
  <si>
    <t>18,3*2,1 'Přepočtené koeficientem množství</t>
  </si>
  <si>
    <t>2034309624</t>
  </si>
  <si>
    <t>4.202+25.9-15.25-3.05</t>
  </si>
  <si>
    <t>-1477184764</t>
  </si>
  <si>
    <t>61*0,5*0,5</t>
  </si>
  <si>
    <t>-519142936</t>
  </si>
  <si>
    <t>15,25*1,89 'Přepočtené koeficientem množství</t>
  </si>
  <si>
    <t>1903340705</t>
  </si>
  <si>
    <t xml:space="preserve">61*0,5*0,1 </t>
  </si>
  <si>
    <t>1352398682</t>
  </si>
  <si>
    <t>3,05*1,89 'Přepočtené koeficientem množství</t>
  </si>
  <si>
    <t>-189279510</t>
  </si>
  <si>
    <t xml:space="preserve">Zkoušky funkčnosti identifikačního vodiče
</t>
  </si>
  <si>
    <t>86096464</t>
  </si>
  <si>
    <t>11375580</t>
  </si>
  <si>
    <t>61*1,05 'Přepočtené koeficientem množství</t>
  </si>
  <si>
    <t>-639371986</t>
  </si>
  <si>
    <t>899913101</t>
  </si>
  <si>
    <t>Uzavírací manžeta chráničky potrubí DN 25 x 50</t>
  </si>
  <si>
    <t>208459038</t>
  </si>
  <si>
    <t>Koncové uzavírací manžety chrániček DN potrubí x DN chráničky DN 25 x 50</t>
  </si>
  <si>
    <t>https://podminky.urs.cz/item/CS_URS_2024_02/899913101</t>
  </si>
  <si>
    <t>2*6</t>
  </si>
  <si>
    <t>-1775403467</t>
  </si>
  <si>
    <t>723</t>
  </si>
  <si>
    <t>Zdravotechnika - vnitřní plynovod</t>
  </si>
  <si>
    <t>723239103</t>
  </si>
  <si>
    <t>Montáž armatur plynovodních se dvěma závity G 1" ostatní typ</t>
  </si>
  <si>
    <t>793352632</t>
  </si>
  <si>
    <t>Armatury se dvěma závity montáž armatur se dvěma závity ostatních typů G 1"</t>
  </si>
  <si>
    <t>https://podminky.urs.cz/item/CS_URS_2024_02/723239103</t>
  </si>
  <si>
    <t>72323116R</t>
  </si>
  <si>
    <t>HUP - Kohout kulový - Vodka ISIFLO DN25/d32 - /D+M/</t>
  </si>
  <si>
    <t>-1484538088</t>
  </si>
  <si>
    <t>998723101</t>
  </si>
  <si>
    <t>Přesun hmot tonážní pro vnitřní plynovod v objektech v do 6 m</t>
  </si>
  <si>
    <t>-918761910</t>
  </si>
  <si>
    <t>https://podminky.urs.cz/item/CS_URS_2024_02/998723101</t>
  </si>
  <si>
    <t>230200003</t>
  </si>
  <si>
    <t>Montáž plynovodních přípojek svářením DN 25 (1")</t>
  </si>
  <si>
    <t>-1293937256</t>
  </si>
  <si>
    <t>Montáž plynovodních přípojek svářením DN 1" (25)</t>
  </si>
  <si>
    <t>https://podminky.urs.cz/item/CS_URS_2024_02/230200003</t>
  </si>
  <si>
    <t>28613911</t>
  </si>
  <si>
    <t>potrubí plynovodní PE 100RC SDR 11 PN 0,4MPa D 32x3,0mm</t>
  </si>
  <si>
    <t>256</t>
  </si>
  <si>
    <t>1354849539</t>
  </si>
  <si>
    <t>4*2+4+3+4+6</t>
  </si>
  <si>
    <t>6*3</t>
  </si>
  <si>
    <t>4.5+7.5+2*3</t>
  </si>
  <si>
    <t>230202031</t>
  </si>
  <si>
    <t>Montáž chráničky plastové průměru do 63 mm</t>
  </si>
  <si>
    <t>663232122</t>
  </si>
  <si>
    <t>Montáž plastové chráničky průměru do 63 mm</t>
  </si>
  <si>
    <t>https://podminky.urs.cz/item/CS_URS_2024_02/230202031</t>
  </si>
  <si>
    <t>28613962</t>
  </si>
  <si>
    <t>trubka ochranná PEHD D 63mm</t>
  </si>
  <si>
    <t>1892395893</t>
  </si>
  <si>
    <t>230205225</t>
  </si>
  <si>
    <t>Montáž trubního dílu PE elektrotvarovky nebo svařovaného na tupo dn 32 mm en 2,0 mm</t>
  </si>
  <si>
    <t>-129717496</t>
  </si>
  <si>
    <t>Montáž trubních dílů PE průměru do 110 mm elektrotvarovky nebo svařované na tupo Ø 32, tl. stěny 3,0 mm</t>
  </si>
  <si>
    <t>https://podminky.urs.cz/item/CS_URS_2024_02/230205225</t>
  </si>
  <si>
    <t>28653052</t>
  </si>
  <si>
    <t>elektrokoleno 90° PE 100 D 32mm</t>
  </si>
  <si>
    <t>-1335699975</t>
  </si>
  <si>
    <t>-328670703</t>
  </si>
  <si>
    <t>2865301R1</t>
  </si>
  <si>
    <t>Navrtávací odbočkový T-kus DAA (KIT)s prodlouženým hrdlem a přiloženoou objímkou MB d63/32 mm - elektrotvarovka</t>
  </si>
  <si>
    <t>383452540</t>
  </si>
  <si>
    <t>1007683445</t>
  </si>
  <si>
    <t>2302300R1</t>
  </si>
  <si>
    <t>Betonová stavebnicová skříň pro 2x HUP, pojistkovou skříň NN, 2x elektroměrovou skříň vč. typového základu /D+M/</t>
  </si>
  <si>
    <t>-675143549</t>
  </si>
  <si>
    <t>Betonová stavebnicová skříň, kdy je pojistková skříň umístěna pod elektroměrovou částí (pro 2x HUP, pojistkovou skříň NN, 2x elektroměrovou skříň)
VNEJŠÍ ROZMER: 1820 × 470 × 2580 mm
ZÁKLAD: Dílce výšky 20 cm – základové věnce ve třech vrstvách osazené kratší stranou na bednících
tvárnicích vyplněných betonem
PŘI REALIZACI NUTNO KOORDINOVAT DODÁVKU S FIRMOU E.ON A PŘED SAMOTNOU REALIZACÍ 
POTVRDIT S FIRMOU E.ON PŘESNÉ TYPY A ROZMĚRY PŘÍPOJKOVÝCH SKŘÍNÍ</t>
  </si>
  <si>
    <t>2302300R2</t>
  </si>
  <si>
    <t>Betonová stavebnicová skříň pro HUP, pojistkovou skříň NN, elektroměrovou skříň vč. typového základu /D+M/</t>
  </si>
  <si>
    <t>1463138158</t>
  </si>
  <si>
    <t>Betonová stavebnicová skříň, kdy je pojistková skříň umístěna pod elektroměrovou částí (pro HUP, pojistkovou skříň NN, elektroměrovou skříň)
VNEJŠÍ ROZMER: 1820 × 470 × 1340 mm
ZÁKLAD: Dílce výšky 20 cm – základové věnce ve třech vrstvách osazené kratší stranou na bednících
tvárnicích vyplněných betonem
PŘI REALIZACI NUTNO KOORDINOVAT DODÁVKU S FIRMOU E.ON A PŘED SAMOTNOU REALIZACÍ 
POTVRDIT S FIRMOU E.ON PŘESNÉ TYPY A ROZMĚRY PŘÍPOJKOVÝCH SKŘÍNÍ</t>
  </si>
  <si>
    <t>-1691166091</t>
  </si>
  <si>
    <t>IO-07 - Veřejné osvětlení</t>
  </si>
  <si>
    <t>- U veškěrých dodávek a výrobků bude do ceny zahrnuta jejich montáž vč. dodávky potřebného kotvení, doplňkového materiálu, staveništní a mimo staveništní dopravy v případě že tyto činosti nejsou oceněny v samostatných položkách jednotlivých částí soupisu prací. U vybraných výrobků je nutné do ceny díla zahrnout zpracování dodavatelské případně výrobní dokumentace, dále výrobu prototypů, provádění baravného a materiálového vzorkování apod. - Uchazeč o veřejnou zakázku je povinen při oceňování soutěžního SOUPISU PRACÍ ocenit veškeré položky uvedené v soupisech a provést kontrolu funkce aritmetických vzorců jednotlivých položkových SOUPISŮ ve vazbě na jednotlivé oddíly, rekapitulace a krycí listy. - Kde není výslovně uvedeno, bude pracovní postup a technologie provádění stanovena oprávněnou osobou zhotovitele  - Pro sestavení SOUPISU PRACÍ v podrobnostech vymezených vyhl. č. 169/2016Sb. byla použita v převážné míře cenová soustava ÚRS. - V případě nejasností u některé z položek uváděných v supisu prací, kontaktuje uchazeč zadavatele. - Vlastní položky, komplety, soubory a položky s vyšší cenou než dle ceníku jsou stanoveny na základě zkušeností projektanta z období 3 let a odpovídají situaci na trhu. - Tento soupis prací je nedílnou součástí komplexního celkového soupisu na předmětnou akci. - Tato část soupisu prací vychází dle vyhlášky 169/2016 Sb. z následujících grafických a textových částí projektové dokumentace: 07.00 Technická zpráva – veřejné osvětlení 07.01 Situace – veřejné osvětlení 07.02 Vzorový příčný řez uložení kabelového vedení NN 07.03 Svítidlo veřejného osvětlení</t>
  </si>
  <si>
    <t xml:space="preserve">    741 - Elektroinstalace - silnoproud</t>
  </si>
  <si>
    <t xml:space="preserve">    21-M - Elektromontáže</t>
  </si>
  <si>
    <t xml:space="preserve">    46-M - Zemní práce při extr.mont.pracích</t>
  </si>
  <si>
    <t>741</t>
  </si>
  <si>
    <t>Elektroinstalace - silnoproud</t>
  </si>
  <si>
    <t>741110311</t>
  </si>
  <si>
    <t>Montáž trubka ochranná do krabic plastová tuhá D do 40 mm uložená volně</t>
  </si>
  <si>
    <t>-396969695</t>
  </si>
  <si>
    <t>Montáž trubek ochranných s nasunutím nebo našroubováním do krabic plastových tuhých, uložených volně, vnitřní Ø do 40 mm</t>
  </si>
  <si>
    <t>https://podminky.urs.cz/item/CS_URS_2024_02/741110311</t>
  </si>
  <si>
    <t>34571360</t>
  </si>
  <si>
    <t>trubka elektroinstalační HDPE tuhá dvouplášťová korugovaná D 32/40mm</t>
  </si>
  <si>
    <t>1660020268</t>
  </si>
  <si>
    <t>10*7</t>
  </si>
  <si>
    <t>70*1,05 'Přepočtené koeficientem množství</t>
  </si>
  <si>
    <t>741110313</t>
  </si>
  <si>
    <t>Montáž trubka ochranná do krabic plastová tuhá D přes 90 do 133 mm uložená volně</t>
  </si>
  <si>
    <t>-1097537264</t>
  </si>
  <si>
    <t>Montáž trubek ochranných s nasunutím nebo našroubováním do krabic plastových tuhých, uložených volně, vnitřní Ø přes 90 do 133 mm</t>
  </si>
  <si>
    <t>https://podminky.urs.cz/item/CS_URS_2024_02/741110313</t>
  </si>
  <si>
    <t>27+25+42+4</t>
  </si>
  <si>
    <t>34571355</t>
  </si>
  <si>
    <t>trubka elektroinstalační ohebná dvouplášťová korugovaná HDPE+LDPE (chránička) D 93/110mm</t>
  </si>
  <si>
    <t>1847376744</t>
  </si>
  <si>
    <t>98*1,05 'Přepočtené koeficientem množství</t>
  </si>
  <si>
    <t>3457136VD2</t>
  </si>
  <si>
    <t>Koncovka chráničky HDPE pro ukončení trasování</t>
  </si>
  <si>
    <t>-971690415</t>
  </si>
  <si>
    <t>4*2</t>
  </si>
  <si>
    <t>741122134</t>
  </si>
  <si>
    <t>Montáž kabel Cu plný kulatý žíla 4x16 až 25 mm2 zatažený v trubkách (např. CYKY)</t>
  </si>
  <si>
    <t>1664962676</t>
  </si>
  <si>
    <t>Montáž kabelů měděných bez ukončení uložených v trubkách zatažených plných kulatých nebo bezhalogenových (např. CYKY) počtu a průřezu žil 4x16 až 25 mm2</t>
  </si>
  <si>
    <t>https://podminky.urs.cz/item/CS_URS_2024_02/741122134</t>
  </si>
  <si>
    <t>34111080</t>
  </si>
  <si>
    <t>kabel silový s Cu jádrem 1kV 4x16mm2 (CYKY)</t>
  </si>
  <si>
    <t>-1446149000</t>
  </si>
  <si>
    <t>60+5+15+39+32+33+22</t>
  </si>
  <si>
    <t>20+16+15</t>
  </si>
  <si>
    <t>13+10</t>
  </si>
  <si>
    <t>10*1.5</t>
  </si>
  <si>
    <t>741122211</t>
  </si>
  <si>
    <t>Montáž kabel Cu plný kulatý žíla 3x1,5 až 6 mm2 uložený volně (např. CYKY)</t>
  </si>
  <si>
    <t>-1389599195</t>
  </si>
  <si>
    <t>Montáž kabelů měděných bez ukončení uložených volně nebo v liště plných kulatých (např. CYKY) počtu a průřezu žil 3x1,5 až 6 mm2</t>
  </si>
  <si>
    <t>https://podminky.urs.cz/item/CS_URS_2024_02/741122211</t>
  </si>
  <si>
    <t>34111030</t>
  </si>
  <si>
    <t>kabel silový s Cu jádrem 1kV 3x1,5mm2 (CYKY)</t>
  </si>
  <si>
    <t>1670920517</t>
  </si>
  <si>
    <t>10*6</t>
  </si>
  <si>
    <t>741132103</t>
  </si>
  <si>
    <t>Ukončení kabelů 3x1,5 až 4 mm2 smršťovací záklopkou nebo páskem bez letování</t>
  </si>
  <si>
    <t>626235159</t>
  </si>
  <si>
    <t>Ukončení kabelů smršťovací záklopkou nebo páskou se zapojením bez letování, počtu a průřezu žil 3x1,5 až 4 mm2</t>
  </si>
  <si>
    <t>https://podminky.urs.cz/item/CS_URS_2024_02/741132103</t>
  </si>
  <si>
    <t>10*2</t>
  </si>
  <si>
    <t>741132133</t>
  </si>
  <si>
    <t>Ukončení kabelů 4x16 mm2 smršťovací záklopkou nebo páskem bez letování</t>
  </si>
  <si>
    <t>416118161</t>
  </si>
  <si>
    <t>Ukončení kabelů smršťovací záklopkou nebo páskou se zapojením bez letování, počtu a průřezu žil 4x16 mm2</t>
  </si>
  <si>
    <t>https://podminky.urs.cz/item/CS_URS_2024_02/741132133</t>
  </si>
  <si>
    <t>741320041</t>
  </si>
  <si>
    <t>Montáž pojistka - patrona do 60 A se styčným kroužkem</t>
  </si>
  <si>
    <t>-1837063250</t>
  </si>
  <si>
    <t>Montáž pojistek se zapojením vodičů pojistkových částí patron do 60 A se styčným kroužkem</t>
  </si>
  <si>
    <t>https://podminky.urs.cz/item/CS_URS_2024_02/741320041</t>
  </si>
  <si>
    <t>34513104R</t>
  </si>
  <si>
    <t>Pojistka D01 6A gG</t>
  </si>
  <si>
    <t>-138236483</t>
  </si>
  <si>
    <t>741322141</t>
  </si>
  <si>
    <t>Montáž svodiče přepětí nn typ 2 jednopólových na DIN lištu</t>
  </si>
  <si>
    <t>1978238592</t>
  </si>
  <si>
    <t>Montáž přepěťových ochran nn se zapojením vodičů svodiče přepětí – typ 2 na DIN lištu jednopólových</t>
  </si>
  <si>
    <t>https://podminky.urs.cz/item/CS_URS_2024_02/741322141</t>
  </si>
  <si>
    <t>35889540</t>
  </si>
  <si>
    <t>svodič přepětí - ochrana 2.stupně odnímatelné provedení, 230 V, signalizace, na DIN lištu</t>
  </si>
  <si>
    <t>807729508</t>
  </si>
  <si>
    <t>741410021</t>
  </si>
  <si>
    <t>Montáž vodič uzemňovací pásek průřezu do 120 mm2 v městské zástavbě v zemi</t>
  </si>
  <si>
    <t>-1528324308</t>
  </si>
  <si>
    <t>Montáž uzemňovacího vedení s upevněním, propojením a připojením pomocí svorek v zemi s izolací spojů pásku průřezu do 120 mm2 v městské zástavbě</t>
  </si>
  <si>
    <t>https://podminky.urs.cz/item/CS_URS_2024_02/741410021</t>
  </si>
  <si>
    <t>35442062</t>
  </si>
  <si>
    <t>pás zemnící 30x4mm FeZn</t>
  </si>
  <si>
    <t>-1650603203</t>
  </si>
  <si>
    <t>280*0,95</t>
  </si>
  <si>
    <t>741410041</t>
  </si>
  <si>
    <t>Montáž vodič uzemňovací drát nebo lano D do 10 mm v městské zástavbě</t>
  </si>
  <si>
    <t>-144349797</t>
  </si>
  <si>
    <t>Montáž uzemňovacího vedení s upevněním, propojením a připojením pomocí svorek v zemi s izolací spojů drátu nebo lana Ø do 10 mm v městské zástavbě</t>
  </si>
  <si>
    <t>https://podminky.urs.cz/item/CS_URS_2024_02/741410041</t>
  </si>
  <si>
    <t>354410730</t>
  </si>
  <si>
    <t>drát D 10mm FeZn</t>
  </si>
  <si>
    <t>-977340568</t>
  </si>
  <si>
    <t>20*0,62</t>
  </si>
  <si>
    <t>741420021</t>
  </si>
  <si>
    <t>Montáž svorka hromosvodná se 2 šrouby</t>
  </si>
  <si>
    <t>211481286</t>
  </si>
  <si>
    <t>Montáž hromosvodného vedení svorek se 2 šrouby</t>
  </si>
  <si>
    <t>https://podminky.urs.cz/item/CS_URS_2024_02/741420021</t>
  </si>
  <si>
    <t>35441895</t>
  </si>
  <si>
    <t>svorka připojovací k připojení kovových částí</t>
  </si>
  <si>
    <t>-1325083673</t>
  </si>
  <si>
    <t>35441986</t>
  </si>
  <si>
    <t>svorka odbočovací a spojovací pro pásek 30x4 mm, FeZn</t>
  </si>
  <si>
    <t>987951440</t>
  </si>
  <si>
    <t>741420022</t>
  </si>
  <si>
    <t>Montáž svorka hromosvodná se 3 šrouby</t>
  </si>
  <si>
    <t>-1365919395</t>
  </si>
  <si>
    <t>Montáž hromosvodného vedení svorek se 3 a více šrouby</t>
  </si>
  <si>
    <t>https://podminky.urs.cz/item/CS_URS_2024_02/741420022</t>
  </si>
  <si>
    <t>35441996</t>
  </si>
  <si>
    <t>svorka odbočovací a spojovací pro spojování kruhových a páskových vodičů, FeZn</t>
  </si>
  <si>
    <t>-1059641976</t>
  </si>
  <si>
    <t>741810003</t>
  </si>
  <si>
    <t>Celková prohlídka elektrického rozvodu a zařízení přes 0,5 do 1 milionu Kč - výstupní revize</t>
  </si>
  <si>
    <t>-1993549895</t>
  </si>
  <si>
    <t>Zkoušky a prohlídky elektrických rozvodů a zařízení celková prohlídka a vyhotovení revizní zprávy pro objem montážních prací přes 500 do 1000 tis. Kč</t>
  </si>
  <si>
    <t>https://podminky.urs.cz/item/CS_URS_2024_02/741810003</t>
  </si>
  <si>
    <t>21-M</t>
  </si>
  <si>
    <t>Elektromontáže</t>
  </si>
  <si>
    <t>0155</t>
  </si>
  <si>
    <t>Uvedení do provozu, oživení, seřízení, zaškolení obsluhy</t>
  </si>
  <si>
    <t>hod</t>
  </si>
  <si>
    <t>407785889</t>
  </si>
  <si>
    <t>Uvedení do provozu, oživení, sežízení, zaškolení obsluhy</t>
  </si>
  <si>
    <t>210202013</t>
  </si>
  <si>
    <t>Montáž svítidlo výbojkové průmyslové nebo venkovní na výložník</t>
  </si>
  <si>
    <t>1686486956</t>
  </si>
  <si>
    <t>Montáž svítidel výbojkových se zapojením vodičů průmyslových nebo venkovních na výložník</t>
  </si>
  <si>
    <t>https://podminky.urs.cz/item/CS_URS_2024_02/210202013</t>
  </si>
  <si>
    <t>3481211R</t>
  </si>
  <si>
    <t>Venkovní LED pouliční svítidlo 27W, 3660lm 3000 K, IK09, IP 67</t>
  </si>
  <si>
    <t>-667564450</t>
  </si>
  <si>
    <t>Pouliční svítidlo - LED 27 W / 3000 K / 3660 lm / optika ST1.2 / autonomní regulace světelného toku / IP67 / IK09 / RAL 9007. Uživatelské nastavení svítidel na požadovaný průběh a světelný tok</t>
  </si>
  <si>
    <t>210204011</t>
  </si>
  <si>
    <t>Montáž stožárů osvětlení ocelových samostatně stojících délky do 12 m</t>
  </si>
  <si>
    <t>-1499917241</t>
  </si>
  <si>
    <t>Montáž stožárů osvětlení, bez zemních prací  ocelových samostatně stojících, délky do 12 m</t>
  </si>
  <si>
    <t>https://podminky.urs.cz/item/CS_URS_2024_02/210204011</t>
  </si>
  <si>
    <t>74872100R</t>
  </si>
  <si>
    <t>Stožár zapuštěný dvoustupňový, žárově zinkovaný, 6,0m nad terénem</t>
  </si>
  <si>
    <t>-1878638981</t>
  </si>
  <si>
    <t>Ocelový sloup silniční, bezpaticový, třístupňový výšky 6,0 m nad terénem typ STB 6 B). Povrchová úprava – žárový zinek.</t>
  </si>
  <si>
    <t>210204100</t>
  </si>
  <si>
    <t>Montáž výložníků osvětlení jednoramenných nástěnných hmotnosti do 35 kg</t>
  </si>
  <si>
    <t>52555907</t>
  </si>
  <si>
    <t>Montáž výložníků osvětlení  jednoramenných nástěnných, hmotnosti do 35 kg</t>
  </si>
  <si>
    <t>https://podminky.urs.cz/item/CS_URS_2024_02/210204100</t>
  </si>
  <si>
    <t>74872101R</t>
  </si>
  <si>
    <t xml:space="preserve">Ocelový jednoramený výložník rovný délky 1,50 m </t>
  </si>
  <si>
    <t>-633815448</t>
  </si>
  <si>
    <t>Oocelový jednoramený výložník rovný délky 1,5 m na průměr 76 mm – typ UD1-1500. Povrchová úprava – žárový zinek.</t>
  </si>
  <si>
    <t>210204201</t>
  </si>
  <si>
    <t>Montáž elektrovýzbroje stožárů osvětlení 1 okruh</t>
  </si>
  <si>
    <t>-14063108</t>
  </si>
  <si>
    <t>Montáž elektrovýzbroje stožárů osvětlení  1 okruh</t>
  </si>
  <si>
    <t>https://podminky.urs.cz/item/CS_URS_2024_02/210204201</t>
  </si>
  <si>
    <t>VD5</t>
  </si>
  <si>
    <t>svorkovnice stožárová do 35mm2 krytá vč. poj.spodku a hlavice</t>
  </si>
  <si>
    <t>1314998020</t>
  </si>
  <si>
    <t>PKR3</t>
  </si>
  <si>
    <t>Pomocný a spojovací materiál</t>
  </si>
  <si>
    <t>-981284907</t>
  </si>
  <si>
    <t>Pomocný a spojovací materiál - šrouby, vruty, hmoždinky, šroubové a bezšroubové svorky, oka, stahovací a izolační pásky, distanční příchytky, kabelové štítky</t>
  </si>
  <si>
    <t>46-M</t>
  </si>
  <si>
    <t>Zemní práce při extr.mont.pracích</t>
  </si>
  <si>
    <t>460010024</t>
  </si>
  <si>
    <t>Vytyčení trasy vedení kabelového podzemního v zastavěném prostoru</t>
  </si>
  <si>
    <t>km</t>
  </si>
  <si>
    <t>1468253524</t>
  </si>
  <si>
    <t>Vytyčení trasy  vedení kabelového (podzemního) v zastavěném prostoru</t>
  </si>
  <si>
    <t>https://podminky.urs.cz/item/CS_URS_2024_02/460010024</t>
  </si>
  <si>
    <t>460141111</t>
  </si>
  <si>
    <t>Hloubení nezapažených jam při elektromontážích strojně v hornině tř I skupiny 1 a 2</t>
  </si>
  <si>
    <t>314758657</t>
  </si>
  <si>
    <t>Hloubení jam strojně včetně urovnáním dna s přemístěním výkopku do vzdálenosti 3 m od okraje jámy nebo s naložením na dopravní prostředek v hornině třídy těžitelnosti I skupiny 1 a 2</t>
  </si>
  <si>
    <t>https://podminky.urs.cz/item/CS_URS_2024_02/460141111</t>
  </si>
  <si>
    <t>5,493*0,5 'Přepočtené koeficientem množství</t>
  </si>
  <si>
    <t>460141112</t>
  </si>
  <si>
    <t>Hloubení nezapažených jam při elektromontážích strojně v hornině tř I skupiny 3</t>
  </si>
  <si>
    <t>1017406413</t>
  </si>
  <si>
    <t>Hloubení nezapažených jam strojně včetně urovnáním dna s přemístěním výkopku do vzdálenosti 3 m od okraje jámy nebo s naložením na dopravní prostředek v hornině třídy těžitelnosti I skupiny 3</t>
  </si>
  <si>
    <t>https://podminky.urs.cz/item/CS_URS_2024_02/460141112</t>
  </si>
  <si>
    <t>0,65*0,65*1,3*10</t>
  </si>
  <si>
    <t>716236904</t>
  </si>
  <si>
    <t>(295-98)*0,35*0,78</t>
  </si>
  <si>
    <t>98*0,35*1,26</t>
  </si>
  <si>
    <t>1*1.26*0.35</t>
  </si>
  <si>
    <t>97,44*0,5 'Přepočtené koeficientem množství</t>
  </si>
  <si>
    <t>-925013177</t>
  </si>
  <si>
    <t>460341113</t>
  </si>
  <si>
    <t>Vodorovné přemístění horniny jakékoliv třídy dopravními prostředky při elektromontážích přes 500 do 1000 m</t>
  </si>
  <si>
    <t>-665599194</t>
  </si>
  <si>
    <t>Vodorovné přemístění (odvoz) horniny dopravními prostředky včetně složení, bez naložení a rozprostření jakékoliv třídy, na vzdálenost přes 500 do 1000 m</t>
  </si>
  <si>
    <t>https://podminky.urs.cz/item/CS_URS_2024_02/460341113</t>
  </si>
  <si>
    <t>2.747*2+0.441+48.5*2</t>
  </si>
  <si>
    <t>-197*0.35*0.16</t>
  </si>
  <si>
    <t>-98*0.35*0.26</t>
  </si>
  <si>
    <t>460341121</t>
  </si>
  <si>
    <t>Příplatek k vodorovnému přemístění horniny dopravními prostředky při elektromontážích za každých dalších i započatých 1000 m</t>
  </si>
  <si>
    <t>-1230446807</t>
  </si>
  <si>
    <t>Vodorovné přemístění (odvoz) horniny dopravními prostředky včetně složení, bez naložení a rozprostření jakékoliv třídy, na vzdálenost Příplatek k ceně -1113 za každých dalších i započatých 1000 m</t>
  </si>
  <si>
    <t>https://podminky.urs.cz/item/CS_URS_2024_02/460341121</t>
  </si>
  <si>
    <t>82,985*4 'Přepočtené koeficientem množství</t>
  </si>
  <si>
    <t>460361121</t>
  </si>
  <si>
    <t>Poplatek za uložení zeminy na recyklační skládce (skládkovné) kód odpadu 17 05 04</t>
  </si>
  <si>
    <t>147646319</t>
  </si>
  <si>
    <t>Poplatek (skládkovné) za uložení zeminy na recyklační skládce zatříděné do Katalogu odpadů pod kódem 17 05 04</t>
  </si>
  <si>
    <t>https://podminky.urs.cz/item/CS_URS_2024_02/460361121</t>
  </si>
  <si>
    <t>82,985*2,1 'Přepočtené koeficientem množství</t>
  </si>
  <si>
    <t>460371121</t>
  </si>
  <si>
    <t>Naložení výkopku při elektromontážích strojně z hornin třídy I skupiny 1 až 3</t>
  </si>
  <si>
    <t>-1752333416</t>
  </si>
  <si>
    <t>Naložení výkopku strojně z hornin třídy těžitelnosti I skupiny 1 až 3</t>
  </si>
  <si>
    <t>https://podminky.urs.cz/item/CS_URS_2024_02/460371121</t>
  </si>
  <si>
    <t>460451182</t>
  </si>
  <si>
    <t>Zásyp kabelových rýh strojně se zhutněním š 35 cm hl 80 cm z horniny tř I skupiny 3</t>
  </si>
  <si>
    <t>-1150395009</t>
  </si>
  <si>
    <t>Zásyp kabelových rýh strojně s přemístěním sypaniny ze vzdálenosti do 10 m, s uložením výkopku ve vrstvách včetně zhutnění a urovnání povrchu šířky 35 cm hloubky 80 cm z horniny třídy těžitelnosti I skupiny 3</t>
  </si>
  <si>
    <t>https://podminky.urs.cz/item/CS_URS_2024_02/460451182</t>
  </si>
  <si>
    <t>295-98</t>
  </si>
  <si>
    <t>460451332</t>
  </si>
  <si>
    <t>Zásyp kabelových rýh strojně se zhutněním š 35 cm hl 120 cm z horniny tř I skupiny 3</t>
  </si>
  <si>
    <t>64428142</t>
  </si>
  <si>
    <t>Zásyp kabelových rýh strojně s přemístěním sypaniny ze vzdálenosti do 10 m, s uložením výkopku ve vrstvách včetně zhutnění a urovnání povrchu šířky 35 cm hloubky 120 cm z horniny třídy těžitelnosti I skupiny 3</t>
  </si>
  <si>
    <t>https://podminky.urs.cz/item/CS_URS_2024_02/460451332</t>
  </si>
  <si>
    <t>460541111</t>
  </si>
  <si>
    <t>Úprava pláně při elektromontážích strojně v hornině třídy těžitelnosti I skupiny 1 až 3 bez zhutnění</t>
  </si>
  <si>
    <t>-2077881154</t>
  </si>
  <si>
    <t>Úprava pláně strojně v hornině třídy těžitelnosti I skupiny 1 až 3 bez zhutnění</t>
  </si>
  <si>
    <t>https://podminky.urs.cz/item/CS_URS_2024_02/460541111</t>
  </si>
  <si>
    <t>295*0.5</t>
  </si>
  <si>
    <t>460661111</t>
  </si>
  <si>
    <t>Kabelové lože z písku pro kabely nn bez zakrytí š lože do 35 cm</t>
  </si>
  <si>
    <t>1978557011</t>
  </si>
  <si>
    <t>Kabelové lože z písku včetně podsypu, zhutnění a urovnání povrchu pro kabely nn bez zakrytí, šířky do 35 cm</t>
  </si>
  <si>
    <t>https://podminky.urs.cz/item/CS_URS_2024_02/460661111</t>
  </si>
  <si>
    <t>2*295 'Přepočtené koeficientem množství</t>
  </si>
  <si>
    <t>460671113</t>
  </si>
  <si>
    <t>Výstražná fólie pro krytí kabelů šířky 34 cm</t>
  </si>
  <si>
    <t>1126875315</t>
  </si>
  <si>
    <t>Výstražná fólie z PVC pro krytí kabelů včetně vyrovnání povrchu rýhy, rozvinutí a uložení fólie šířky do 34 cm</t>
  </si>
  <si>
    <t>https://podminky.urs.cz/item/CS_URS_2024_02/460671113</t>
  </si>
  <si>
    <t>295*1,15 'Přepočtené koeficientem množství</t>
  </si>
  <si>
    <t>X4600100</t>
  </si>
  <si>
    <t>Pouzdrový základ pro stožár</t>
  </si>
  <si>
    <t>-1339895406</t>
  </si>
  <si>
    <t>Pouzdrový základ pro stožár VO – 550/550 mm, hloubky 1 200 mm, beton C16/20 - kompletní dodávka dle výkresu č. 04.03</t>
  </si>
  <si>
    <t>IO-08 - Rozvody NN (řešeno samostatně firmou EG.D)</t>
  </si>
  <si>
    <t>IO-08 - Rozvody NN (řešeno samostatně firmou EG.D.)</t>
  </si>
  <si>
    <t>- U veškěrých dodávek a výrobků bude do ceny zahrnuta jejich montáž vč. dodávky potřebného kotvení, doplňkového materiálu, staveništní a mimo staveništní dopravy v případě že tyto činosti nejsou oceněny v samostatných položkách jednotlivých částí soupisu prací. U vybraných výrobků je nutné do ceny díla zahrnout zpracování dodavatelské případně výrobní dokumentace, dále výrobu prototypů, provádění baravného a materiálového vzorkování apod. - Uchazeč o veřejnou zakázku je povinen při oceňování soutěžního SOUPISU PRACÍ ocenit veškeré položky uvedené v soupisech a provést kontrolu funkce aritmetických vzorců jednotlivých položkových SOUPISŮ ve vazbě na jednotlivé oddíly, rekapitulace a krycí listy. - Kde není výslovně uvedeno, bude pracovní postup a technologie provádění stanovena oprávněnou osobou zhotovitele  - Pro sestavení SOUPISU PRACÍ v podrobnostech vymezených vyhl. č. 169/2016Sb. byla použita v převážné míře cenová soustava ÚRS. - V případě nejasností u některé z položek uváděných v supisu prací, kontaktuje uchazeč zadavatele. - Vlastní položky, komplety, soubory a položky s vyšší cenou než dle ceníku jsou stanoveny na základě zkušeností projektanta z období 3 let a odpovídají situaci na trhu. - Tento soupis prací je nedílnou součástí komplexního celkového soupisu na předmětnou akci. - Tato část soupisu prací vychází dle vyhlášky 169/2016 Sb. z následujících grafických a textových částí projektové dokumentace: A. Průvodní zpráva C1. Přehledná situace a situace širších vztahů C2. Koordinační celková situace</t>
  </si>
  <si>
    <t xml:space="preserve">    743 - Elektromontáže - hrubá montáž</t>
  </si>
  <si>
    <t>743</t>
  </si>
  <si>
    <t>Elektromontáže - hrubá montáž</t>
  </si>
  <si>
    <t>74313111R3</t>
  </si>
  <si>
    <t>IO-08 připojení parcel na rozvody NN</t>
  </si>
  <si>
    <t>1787581650</t>
  </si>
  <si>
    <t xml:space="preserve">Poplatek za připojení parcel na rozvody NN společnosti EG.D (Řešeno samostatnou PD a povolením společností E.GD) na základě smlouvy o připojení k zařízení distribuční soustavy NN mezi firmou EG.D a městem Pacov
NEOCEŇOVAT!
</t>
  </si>
  <si>
    <t>74313111R5</t>
  </si>
  <si>
    <t>Náklady spojené s koordinací výstavby sítě NN realizované firmou EG.D.</t>
  </si>
  <si>
    <t>-1719953411</t>
  </si>
  <si>
    <t xml:space="preserve">Náklady spojené s koordinací výstavby sítě NN realizované firmou EG.D. - náklady spojené s koordinací prací při realizaci, případně další související činnosti </t>
  </si>
  <si>
    <t>IO-09 - Přeložka sloupu VN (řešeno samostatně firmou EG.D)</t>
  </si>
  <si>
    <t>74313111R9</t>
  </si>
  <si>
    <t>IO-09 Přeložka sloupu VN</t>
  </si>
  <si>
    <t>941294695</t>
  </si>
  <si>
    <t xml:space="preserve">Poplatek za přeložení sloupu VN společnosti EG.D (Řešeno samostatnou PD a povolením společností EG.D) na základě smlouvy o přeložce mezi firmou EG.D a městem Pacov
NEOCEŇOVAT!
</t>
  </si>
  <si>
    <t>74313111R8</t>
  </si>
  <si>
    <t>Náklady spojené s koordinací výstavby přeložky sloupu VN firmou EG.D</t>
  </si>
  <si>
    <t>576345856</t>
  </si>
  <si>
    <t xml:space="preserve">Náklady spojené s koordinací výstavby přeložky sloupu VN realizované firmou EG.D - náklady spojené s koordinací prací při realizaci, případně další související činnosti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</si>
</sst>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4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40" fillId="0" borderId="22" xfId="0" applyFont="1" applyBorder="1" applyAlignment="1">
      <alignment horizontal="center" vertical="center"/>
    </xf>
    <xf numFmtId="49" fontId="40" fillId="0" borderId="22" xfId="0" applyNumberFormat="1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center" vertical="center" wrapText="1"/>
    </xf>
    <xf numFmtId="167" fontId="40" fillId="0" borderId="22" xfId="0" applyNumberFormat="1" applyFont="1" applyBorder="1" applyAlignment="1">
      <alignment vertical="center"/>
    </xf>
    <xf numFmtId="4" fontId="40" fillId="2" borderId="22" xfId="0" applyNumberFormat="1" applyFont="1" applyFill="1" applyBorder="1" applyAlignment="1" applyProtection="1">
      <alignment vertical="center"/>
      <protection locked="0"/>
    </xf>
    <xf numFmtId="4" fontId="40" fillId="0" borderId="22" xfId="0" applyNumberFormat="1" applyFont="1" applyBorder="1" applyAlignment="1">
      <alignment vertical="center"/>
    </xf>
    <xf numFmtId="0" fontId="41" fillId="0" borderId="3" xfId="0" applyFont="1" applyBorder="1" applyAlignment="1">
      <alignment vertical="center"/>
    </xf>
    <xf numFmtId="0" fontId="40" fillId="2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31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4" borderId="8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38611201" TargetMode="External"/><Relationship Id="rId13" Type="http://schemas.openxmlformats.org/officeDocument/2006/relationships/hyperlink" Target="https://podminky.urs.cz/item/CS_URS_2024_02/162651132" TargetMode="External"/><Relationship Id="rId18" Type="http://schemas.openxmlformats.org/officeDocument/2006/relationships/hyperlink" Target="https://podminky.urs.cz/item/CS_URS_2024_02/174101101" TargetMode="External"/><Relationship Id="rId26" Type="http://schemas.openxmlformats.org/officeDocument/2006/relationships/hyperlink" Target="https://podminky.urs.cz/item/CS_URS_2024_02/899711111" TargetMode="External"/><Relationship Id="rId3" Type="http://schemas.openxmlformats.org/officeDocument/2006/relationships/hyperlink" Target="https://podminky.urs.cz/item/CS_URS_2024_02/132354203" TargetMode="External"/><Relationship Id="rId21" Type="http://schemas.openxmlformats.org/officeDocument/2006/relationships/hyperlink" Target="https://podminky.urs.cz/item/CS_URS_2024_02/451572111" TargetMode="External"/><Relationship Id="rId7" Type="http://schemas.openxmlformats.org/officeDocument/2006/relationships/hyperlink" Target="https://podminky.urs.cz/item/CS_URS_2024_02/138511201" TargetMode="External"/><Relationship Id="rId12" Type="http://schemas.openxmlformats.org/officeDocument/2006/relationships/hyperlink" Target="https://podminky.urs.cz/item/CS_URS_2024_02/151101112" TargetMode="External"/><Relationship Id="rId17" Type="http://schemas.openxmlformats.org/officeDocument/2006/relationships/hyperlink" Target="https://podminky.urs.cz/item/CS_URS_2024_02/171201231" TargetMode="External"/><Relationship Id="rId25" Type="http://schemas.openxmlformats.org/officeDocument/2006/relationships/hyperlink" Target="https://podminky.urs.cz/item/CS_URS_2024_02/899204112" TargetMode="External"/><Relationship Id="rId2" Type="http://schemas.openxmlformats.org/officeDocument/2006/relationships/hyperlink" Target="https://podminky.urs.cz/item/CS_URS_2024_02/132254203" TargetMode="External"/><Relationship Id="rId16" Type="http://schemas.openxmlformats.org/officeDocument/2006/relationships/hyperlink" Target="https://podminky.urs.cz/item/CS_URS_2024_02/167151103" TargetMode="External"/><Relationship Id="rId20" Type="http://schemas.openxmlformats.org/officeDocument/2006/relationships/hyperlink" Target="https://podminky.urs.cz/item/CS_URS_2024_02/359901211" TargetMode="External"/><Relationship Id="rId1" Type="http://schemas.openxmlformats.org/officeDocument/2006/relationships/hyperlink" Target="https://podminky.urs.cz/item/CS_URS_2024_02/132154203" TargetMode="External"/><Relationship Id="rId6" Type="http://schemas.openxmlformats.org/officeDocument/2006/relationships/hyperlink" Target="https://podminky.urs.cz/item/CS_URS_2024_02/132651211" TargetMode="External"/><Relationship Id="rId11" Type="http://schemas.openxmlformats.org/officeDocument/2006/relationships/hyperlink" Target="https://podminky.urs.cz/item/CS_URS_2024_02/151101111" TargetMode="External"/><Relationship Id="rId24" Type="http://schemas.openxmlformats.org/officeDocument/2006/relationships/hyperlink" Target="https://podminky.urs.cz/item/CS_URS_2024_02/877310330" TargetMode="External"/><Relationship Id="rId5" Type="http://schemas.openxmlformats.org/officeDocument/2006/relationships/hyperlink" Target="https://podminky.urs.cz/item/CS_URS_2024_02/132554203" TargetMode="External"/><Relationship Id="rId15" Type="http://schemas.openxmlformats.org/officeDocument/2006/relationships/hyperlink" Target="https://podminky.urs.cz/item/CS_URS_2024_02/167151102" TargetMode="External"/><Relationship Id="rId23" Type="http://schemas.openxmlformats.org/officeDocument/2006/relationships/hyperlink" Target="https://podminky.urs.cz/item/CS_URS_2024_02/877310310" TargetMode="External"/><Relationship Id="rId28" Type="http://schemas.openxmlformats.org/officeDocument/2006/relationships/drawing" Target="../drawings/drawing10.xml"/><Relationship Id="rId10" Type="http://schemas.openxmlformats.org/officeDocument/2006/relationships/hyperlink" Target="https://podminky.urs.cz/item/CS_URS_2024_02/151101102" TargetMode="External"/><Relationship Id="rId19" Type="http://schemas.openxmlformats.org/officeDocument/2006/relationships/hyperlink" Target="https://podminky.urs.cz/item/CS_URS_2024_02/175151101" TargetMode="External"/><Relationship Id="rId4" Type="http://schemas.openxmlformats.org/officeDocument/2006/relationships/hyperlink" Target="https://podminky.urs.cz/item/CS_URS_2024_02/132454203" TargetMode="External"/><Relationship Id="rId9" Type="http://schemas.openxmlformats.org/officeDocument/2006/relationships/hyperlink" Target="https://podminky.urs.cz/item/CS_URS_2024_02/151101101" TargetMode="External"/><Relationship Id="rId14" Type="http://schemas.openxmlformats.org/officeDocument/2006/relationships/hyperlink" Target="https://podminky.urs.cz/item/CS_URS_2024_02/162651152" TargetMode="External"/><Relationship Id="rId22" Type="http://schemas.openxmlformats.org/officeDocument/2006/relationships/hyperlink" Target="https://podminky.urs.cz/item/CS_URS_2024_02/871310310" TargetMode="External"/><Relationship Id="rId27" Type="http://schemas.openxmlformats.org/officeDocument/2006/relationships/hyperlink" Target="https://podminky.urs.cz/item/CS_URS_2024_02/998276101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162651132" TargetMode="External"/><Relationship Id="rId18" Type="http://schemas.openxmlformats.org/officeDocument/2006/relationships/hyperlink" Target="https://podminky.urs.cz/item/CS_URS_2024_02/174101101" TargetMode="External"/><Relationship Id="rId26" Type="http://schemas.openxmlformats.org/officeDocument/2006/relationships/hyperlink" Target="https://podminky.urs.cz/item/CS_URS_2024_02/857354121" TargetMode="External"/><Relationship Id="rId39" Type="http://schemas.openxmlformats.org/officeDocument/2006/relationships/hyperlink" Target="https://podminky.urs.cz/item/CS_URS_2024_02/899401112" TargetMode="External"/><Relationship Id="rId21" Type="http://schemas.openxmlformats.org/officeDocument/2006/relationships/hyperlink" Target="https://podminky.urs.cz/item/CS_URS_2024_02/451572111" TargetMode="External"/><Relationship Id="rId34" Type="http://schemas.openxmlformats.org/officeDocument/2006/relationships/hyperlink" Target="https://podminky.urs.cz/item/CS_URS_2024_02/891351111" TargetMode="External"/><Relationship Id="rId42" Type="http://schemas.openxmlformats.org/officeDocument/2006/relationships/hyperlink" Target="https://podminky.urs.cz/item/CS_URS_2024_02/899721111" TargetMode="External"/><Relationship Id="rId7" Type="http://schemas.openxmlformats.org/officeDocument/2006/relationships/hyperlink" Target="https://podminky.urs.cz/item/CS_URS_2024_02/132351104" TargetMode="External"/><Relationship Id="rId2" Type="http://schemas.openxmlformats.org/officeDocument/2006/relationships/hyperlink" Target="https://podminky.urs.cz/item/CS_URS_2024_02/119001421" TargetMode="External"/><Relationship Id="rId16" Type="http://schemas.openxmlformats.org/officeDocument/2006/relationships/hyperlink" Target="https://podminky.urs.cz/item/CS_URS_2024_02/167151103" TargetMode="External"/><Relationship Id="rId29" Type="http://schemas.openxmlformats.org/officeDocument/2006/relationships/hyperlink" Target="https://podminky.urs.cz/item/CS_URS_2024_02/891181112" TargetMode="External"/><Relationship Id="rId1" Type="http://schemas.openxmlformats.org/officeDocument/2006/relationships/hyperlink" Target="https://podminky.urs.cz/item/CS_URS_2024_02/119001401" TargetMode="External"/><Relationship Id="rId6" Type="http://schemas.openxmlformats.org/officeDocument/2006/relationships/hyperlink" Target="https://podminky.urs.cz/item/CS_URS_2024_02/132251104" TargetMode="External"/><Relationship Id="rId11" Type="http://schemas.openxmlformats.org/officeDocument/2006/relationships/hyperlink" Target="https://podminky.urs.cz/item/CS_URS_2024_02/151101102" TargetMode="External"/><Relationship Id="rId24" Type="http://schemas.openxmlformats.org/officeDocument/2006/relationships/hyperlink" Target="https://podminky.urs.cz/item/CS_URS_2024_02/857264121" TargetMode="External"/><Relationship Id="rId32" Type="http://schemas.openxmlformats.org/officeDocument/2006/relationships/hyperlink" Target="https://podminky.urs.cz/item/CS_URS_2024_02/891267211" TargetMode="External"/><Relationship Id="rId37" Type="http://schemas.openxmlformats.org/officeDocument/2006/relationships/hyperlink" Target="https://podminky.urs.cz/item/CS_URS_2024_02/892351111" TargetMode="External"/><Relationship Id="rId40" Type="http://schemas.openxmlformats.org/officeDocument/2006/relationships/hyperlink" Target="https://podminky.urs.cz/item/CS_URS_2024_02/899401113" TargetMode="External"/><Relationship Id="rId45" Type="http://schemas.openxmlformats.org/officeDocument/2006/relationships/hyperlink" Target="https://podminky.urs.cz/item/CS_URS_2024_02/998276101" TargetMode="External"/><Relationship Id="rId5" Type="http://schemas.openxmlformats.org/officeDocument/2006/relationships/hyperlink" Target="https://podminky.urs.cz/item/CS_URS_2024_02/132212131" TargetMode="External"/><Relationship Id="rId15" Type="http://schemas.openxmlformats.org/officeDocument/2006/relationships/hyperlink" Target="https://podminky.urs.cz/item/CS_URS_2024_02/167151102" TargetMode="External"/><Relationship Id="rId23" Type="http://schemas.openxmlformats.org/officeDocument/2006/relationships/hyperlink" Target="https://podminky.urs.cz/item/CS_URS_2024_02/857262121" TargetMode="External"/><Relationship Id="rId28" Type="http://schemas.openxmlformats.org/officeDocument/2006/relationships/hyperlink" Target="https://podminky.urs.cz/item/CS_URS_2024_02/871351101" TargetMode="External"/><Relationship Id="rId36" Type="http://schemas.openxmlformats.org/officeDocument/2006/relationships/hyperlink" Target="https://podminky.urs.cz/item/CS_URS_2024_02/892273122" TargetMode="External"/><Relationship Id="rId10" Type="http://schemas.openxmlformats.org/officeDocument/2006/relationships/hyperlink" Target="https://podminky.urs.cz/item/CS_URS_2024_02/138511201" TargetMode="External"/><Relationship Id="rId19" Type="http://schemas.openxmlformats.org/officeDocument/2006/relationships/hyperlink" Target="https://podminky.urs.cz/item/CS_URS_2024_02/175151101" TargetMode="External"/><Relationship Id="rId31" Type="http://schemas.openxmlformats.org/officeDocument/2006/relationships/hyperlink" Target="https://podminky.urs.cz/item/CS_URS_2024_02/891261111" TargetMode="External"/><Relationship Id="rId44" Type="http://schemas.openxmlformats.org/officeDocument/2006/relationships/hyperlink" Target="https://podminky.urs.cz/item/CS_URS_2024_02/899722113" TargetMode="External"/><Relationship Id="rId4" Type="http://schemas.openxmlformats.org/officeDocument/2006/relationships/hyperlink" Target="https://podminky.urs.cz/item/CS_URS_2024_02/132151104" TargetMode="External"/><Relationship Id="rId9" Type="http://schemas.openxmlformats.org/officeDocument/2006/relationships/hyperlink" Target="https://podminky.urs.cz/item/CS_URS_2024_02/132551104" TargetMode="External"/><Relationship Id="rId14" Type="http://schemas.openxmlformats.org/officeDocument/2006/relationships/hyperlink" Target="https://podminky.urs.cz/item/CS_URS_2024_02/162651152" TargetMode="External"/><Relationship Id="rId22" Type="http://schemas.openxmlformats.org/officeDocument/2006/relationships/hyperlink" Target="https://podminky.urs.cz/item/CS_URS_2024_02/857242121" TargetMode="External"/><Relationship Id="rId27" Type="http://schemas.openxmlformats.org/officeDocument/2006/relationships/hyperlink" Target="https://podminky.urs.cz/item/CS_URS_2024_02/871251101" TargetMode="External"/><Relationship Id="rId30" Type="http://schemas.openxmlformats.org/officeDocument/2006/relationships/hyperlink" Target="https://podminky.urs.cz/item/CS_URS_2024_02/891247111" TargetMode="External"/><Relationship Id="rId35" Type="http://schemas.openxmlformats.org/officeDocument/2006/relationships/hyperlink" Target="https://podminky.urs.cz/item/CS_URS_2024_02/892271111" TargetMode="External"/><Relationship Id="rId43" Type="http://schemas.openxmlformats.org/officeDocument/2006/relationships/hyperlink" Target="https://podminky.urs.cz/item/CS_URS_2024_02/899721112" TargetMode="External"/><Relationship Id="rId8" Type="http://schemas.openxmlformats.org/officeDocument/2006/relationships/hyperlink" Target="https://podminky.urs.cz/item/CS_URS_2024_02/132451104" TargetMode="External"/><Relationship Id="rId3" Type="http://schemas.openxmlformats.org/officeDocument/2006/relationships/hyperlink" Target="https://podminky.urs.cz/item/CS_URS_2024_02/132112131" TargetMode="External"/><Relationship Id="rId12" Type="http://schemas.openxmlformats.org/officeDocument/2006/relationships/hyperlink" Target="https://podminky.urs.cz/item/CS_URS_2024_02/151101112" TargetMode="External"/><Relationship Id="rId17" Type="http://schemas.openxmlformats.org/officeDocument/2006/relationships/hyperlink" Target="https://podminky.urs.cz/item/CS_URS_2024_02/171201231" TargetMode="External"/><Relationship Id="rId25" Type="http://schemas.openxmlformats.org/officeDocument/2006/relationships/hyperlink" Target="https://podminky.urs.cz/item/CS_URS_2024_02/857352121" TargetMode="External"/><Relationship Id="rId33" Type="http://schemas.openxmlformats.org/officeDocument/2006/relationships/hyperlink" Target="https://podminky.urs.cz/item/CS_URS_2024_02/891269111" TargetMode="External"/><Relationship Id="rId38" Type="http://schemas.openxmlformats.org/officeDocument/2006/relationships/hyperlink" Target="https://podminky.urs.cz/item/CS_URS_2024_02/892353122" TargetMode="External"/><Relationship Id="rId46" Type="http://schemas.openxmlformats.org/officeDocument/2006/relationships/drawing" Target="../drawings/drawing11.xml"/><Relationship Id="rId20" Type="http://schemas.openxmlformats.org/officeDocument/2006/relationships/hyperlink" Target="https://podminky.urs.cz/item/CS_URS_2024_02/120001101" TargetMode="External"/><Relationship Id="rId41" Type="http://schemas.openxmlformats.org/officeDocument/2006/relationships/hyperlink" Target="https://podminky.urs.cz/item/CS_URS_2024_02/899713111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51101111" TargetMode="External"/><Relationship Id="rId13" Type="http://schemas.openxmlformats.org/officeDocument/2006/relationships/hyperlink" Target="https://podminky.urs.cz/item/CS_URS_2024_02/171201231" TargetMode="External"/><Relationship Id="rId18" Type="http://schemas.openxmlformats.org/officeDocument/2006/relationships/hyperlink" Target="https://podminky.urs.cz/item/CS_URS_2024_02/877161118" TargetMode="External"/><Relationship Id="rId3" Type="http://schemas.openxmlformats.org/officeDocument/2006/relationships/hyperlink" Target="https://podminky.urs.cz/item/CS_URS_2024_02/132351103" TargetMode="External"/><Relationship Id="rId21" Type="http://schemas.openxmlformats.org/officeDocument/2006/relationships/hyperlink" Target="https://podminky.urs.cz/item/CS_URS_2024_02/899711111" TargetMode="External"/><Relationship Id="rId7" Type="http://schemas.openxmlformats.org/officeDocument/2006/relationships/hyperlink" Target="https://podminky.urs.cz/item/CS_URS_2024_02/151101101" TargetMode="External"/><Relationship Id="rId12" Type="http://schemas.openxmlformats.org/officeDocument/2006/relationships/hyperlink" Target="https://podminky.urs.cz/item/CS_URS_2024_02/167151103" TargetMode="External"/><Relationship Id="rId17" Type="http://schemas.openxmlformats.org/officeDocument/2006/relationships/hyperlink" Target="https://podminky.urs.cz/item/CS_URS_2024_02/871161141" TargetMode="External"/><Relationship Id="rId25" Type="http://schemas.openxmlformats.org/officeDocument/2006/relationships/drawing" Target="../drawings/drawing12.xml"/><Relationship Id="rId2" Type="http://schemas.openxmlformats.org/officeDocument/2006/relationships/hyperlink" Target="https://podminky.urs.cz/item/CS_URS_2024_02/132251103" TargetMode="External"/><Relationship Id="rId16" Type="http://schemas.openxmlformats.org/officeDocument/2006/relationships/hyperlink" Target="https://podminky.urs.cz/item/CS_URS_2024_02/451572111" TargetMode="External"/><Relationship Id="rId20" Type="http://schemas.openxmlformats.org/officeDocument/2006/relationships/hyperlink" Target="https://podminky.urs.cz/item/CS_URS_2024_02/892241111" TargetMode="External"/><Relationship Id="rId1" Type="http://schemas.openxmlformats.org/officeDocument/2006/relationships/hyperlink" Target="https://podminky.urs.cz/item/CS_URS_2024_02/132151103" TargetMode="External"/><Relationship Id="rId6" Type="http://schemas.openxmlformats.org/officeDocument/2006/relationships/hyperlink" Target="https://podminky.urs.cz/item/CS_URS_2024_02/138511201" TargetMode="External"/><Relationship Id="rId11" Type="http://schemas.openxmlformats.org/officeDocument/2006/relationships/hyperlink" Target="https://podminky.urs.cz/item/CS_URS_2024_02/167151102" TargetMode="External"/><Relationship Id="rId24" Type="http://schemas.openxmlformats.org/officeDocument/2006/relationships/hyperlink" Target="https://podminky.urs.cz/item/CS_URS_2024_02/998276101" TargetMode="External"/><Relationship Id="rId5" Type="http://schemas.openxmlformats.org/officeDocument/2006/relationships/hyperlink" Target="https://podminky.urs.cz/item/CS_URS_2024_02/132551103" TargetMode="External"/><Relationship Id="rId15" Type="http://schemas.openxmlformats.org/officeDocument/2006/relationships/hyperlink" Target="https://podminky.urs.cz/item/CS_URS_2024_02/175151101" TargetMode="External"/><Relationship Id="rId23" Type="http://schemas.openxmlformats.org/officeDocument/2006/relationships/hyperlink" Target="https://podminky.urs.cz/item/CS_URS_2024_02/899722113" TargetMode="External"/><Relationship Id="rId10" Type="http://schemas.openxmlformats.org/officeDocument/2006/relationships/hyperlink" Target="https://podminky.urs.cz/item/CS_URS_2024_02/162651152" TargetMode="External"/><Relationship Id="rId19" Type="http://schemas.openxmlformats.org/officeDocument/2006/relationships/hyperlink" Target="https://podminky.urs.cz/item/CS_URS_2024_02/892233122" TargetMode="External"/><Relationship Id="rId4" Type="http://schemas.openxmlformats.org/officeDocument/2006/relationships/hyperlink" Target="https://podminky.urs.cz/item/CS_URS_2024_02/132451103" TargetMode="External"/><Relationship Id="rId9" Type="http://schemas.openxmlformats.org/officeDocument/2006/relationships/hyperlink" Target="https://podminky.urs.cz/item/CS_URS_2024_02/162651132" TargetMode="External"/><Relationship Id="rId14" Type="http://schemas.openxmlformats.org/officeDocument/2006/relationships/hyperlink" Target="https://podminky.urs.cz/item/CS_URS_2024_02/174101101" TargetMode="External"/><Relationship Id="rId22" Type="http://schemas.openxmlformats.org/officeDocument/2006/relationships/hyperlink" Target="https://podminky.urs.cz/item/CS_URS_2024_02/899721111" TargetMode="Externa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451572111" TargetMode="External"/><Relationship Id="rId18" Type="http://schemas.openxmlformats.org/officeDocument/2006/relationships/hyperlink" Target="https://podminky.urs.cz/item/CS_URS_2024_02/998276101" TargetMode="External"/><Relationship Id="rId26" Type="http://schemas.openxmlformats.org/officeDocument/2006/relationships/hyperlink" Target="https://podminky.urs.cz/item/CS_URS_2024_02/230220031" TargetMode="External"/><Relationship Id="rId3" Type="http://schemas.openxmlformats.org/officeDocument/2006/relationships/hyperlink" Target="https://podminky.urs.cz/item/CS_URS_2024_02/132251104" TargetMode="External"/><Relationship Id="rId21" Type="http://schemas.openxmlformats.org/officeDocument/2006/relationships/hyperlink" Target="https://podminky.urs.cz/item/CS_URS_2024_02/230205042" TargetMode="External"/><Relationship Id="rId7" Type="http://schemas.openxmlformats.org/officeDocument/2006/relationships/hyperlink" Target="https://podminky.urs.cz/item/CS_URS_2024_02/162651132" TargetMode="External"/><Relationship Id="rId12" Type="http://schemas.openxmlformats.org/officeDocument/2006/relationships/hyperlink" Target="https://podminky.urs.cz/item/CS_URS_2024_02/175151101" TargetMode="External"/><Relationship Id="rId17" Type="http://schemas.openxmlformats.org/officeDocument/2006/relationships/hyperlink" Target="https://podminky.urs.cz/item/CS_URS_2024_02/899913141" TargetMode="External"/><Relationship Id="rId25" Type="http://schemas.openxmlformats.org/officeDocument/2006/relationships/hyperlink" Target="https://podminky.urs.cz/item/CS_URS_2024_02/230220006" TargetMode="External"/><Relationship Id="rId33" Type="http://schemas.openxmlformats.org/officeDocument/2006/relationships/drawing" Target="../drawings/drawing13.xml"/><Relationship Id="rId2" Type="http://schemas.openxmlformats.org/officeDocument/2006/relationships/hyperlink" Target="https://podminky.urs.cz/item/CS_URS_2024_02/132212131" TargetMode="External"/><Relationship Id="rId16" Type="http://schemas.openxmlformats.org/officeDocument/2006/relationships/hyperlink" Target="https://podminky.urs.cz/item/CS_URS_2024_02/899913122" TargetMode="External"/><Relationship Id="rId20" Type="http://schemas.openxmlformats.org/officeDocument/2006/relationships/hyperlink" Target="https://podminky.urs.cz/item/CS_URS_2024_02/230202033" TargetMode="External"/><Relationship Id="rId29" Type="http://schemas.openxmlformats.org/officeDocument/2006/relationships/hyperlink" Target="https://podminky.urs.cz/item/CS_URS_2024_02/580506204" TargetMode="External"/><Relationship Id="rId1" Type="http://schemas.openxmlformats.org/officeDocument/2006/relationships/hyperlink" Target="https://podminky.urs.cz/item/CS_URS_2024_02/132151104" TargetMode="External"/><Relationship Id="rId6" Type="http://schemas.openxmlformats.org/officeDocument/2006/relationships/hyperlink" Target="https://podminky.urs.cz/item/CS_URS_2024_02/162651112" TargetMode="External"/><Relationship Id="rId11" Type="http://schemas.openxmlformats.org/officeDocument/2006/relationships/hyperlink" Target="https://podminky.urs.cz/item/CS_URS_2024_02/174101101" TargetMode="External"/><Relationship Id="rId24" Type="http://schemas.openxmlformats.org/officeDocument/2006/relationships/hyperlink" Target="https://podminky.urs.cz/item/CS_URS_2024_02/230205256" TargetMode="External"/><Relationship Id="rId32" Type="http://schemas.openxmlformats.org/officeDocument/2006/relationships/hyperlink" Target="https://podminky.urs.cz/item/CS_URS_2024_02/580506208" TargetMode="External"/><Relationship Id="rId5" Type="http://schemas.openxmlformats.org/officeDocument/2006/relationships/hyperlink" Target="https://podminky.urs.cz/item/CS_URS_2024_02/132451104" TargetMode="External"/><Relationship Id="rId15" Type="http://schemas.openxmlformats.org/officeDocument/2006/relationships/hyperlink" Target="https://podminky.urs.cz/item/CS_URS_2024_02/899722113" TargetMode="External"/><Relationship Id="rId23" Type="http://schemas.openxmlformats.org/officeDocument/2006/relationships/hyperlink" Target="https://podminky.urs.cz/item/CS_URS_2024_02/230205242" TargetMode="External"/><Relationship Id="rId28" Type="http://schemas.openxmlformats.org/officeDocument/2006/relationships/hyperlink" Target="https://podminky.urs.cz/item/CS_URS_2024_02/230230018" TargetMode="External"/><Relationship Id="rId10" Type="http://schemas.openxmlformats.org/officeDocument/2006/relationships/hyperlink" Target="https://podminky.urs.cz/item/CS_URS_2024_02/171201231" TargetMode="External"/><Relationship Id="rId19" Type="http://schemas.openxmlformats.org/officeDocument/2006/relationships/hyperlink" Target="https://podminky.urs.cz/item/CS_URS_2024_02/230202032" TargetMode="External"/><Relationship Id="rId31" Type="http://schemas.openxmlformats.org/officeDocument/2006/relationships/hyperlink" Target="https://podminky.urs.cz/item/CS_URS_2024_02/580506206" TargetMode="External"/><Relationship Id="rId4" Type="http://schemas.openxmlformats.org/officeDocument/2006/relationships/hyperlink" Target="https://podminky.urs.cz/item/CS_URS_2024_02/132351104" TargetMode="External"/><Relationship Id="rId9" Type="http://schemas.openxmlformats.org/officeDocument/2006/relationships/hyperlink" Target="https://podminky.urs.cz/item/CS_URS_2024_02/167151102" TargetMode="External"/><Relationship Id="rId14" Type="http://schemas.openxmlformats.org/officeDocument/2006/relationships/hyperlink" Target="https://podminky.urs.cz/item/CS_URS_2024_02/899721111" TargetMode="External"/><Relationship Id="rId22" Type="http://schemas.openxmlformats.org/officeDocument/2006/relationships/hyperlink" Target="https://podminky.urs.cz/item/CS_URS_2024_02/230205056" TargetMode="External"/><Relationship Id="rId27" Type="http://schemas.openxmlformats.org/officeDocument/2006/relationships/hyperlink" Target="https://podminky.urs.cz/item/CS_URS_2024_02/230230016" TargetMode="External"/><Relationship Id="rId30" Type="http://schemas.openxmlformats.org/officeDocument/2006/relationships/hyperlink" Target="https://podminky.urs.cz/item/CS_URS_2024_02/580506205" TargetMode="External"/><Relationship Id="rId8" Type="http://schemas.openxmlformats.org/officeDocument/2006/relationships/hyperlink" Target="https://podminky.urs.cz/item/CS_URS_2024_02/167151101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32451102" TargetMode="External"/><Relationship Id="rId13" Type="http://schemas.openxmlformats.org/officeDocument/2006/relationships/hyperlink" Target="https://podminky.urs.cz/item/CS_URS_2024_02/171201231" TargetMode="External"/><Relationship Id="rId18" Type="http://schemas.openxmlformats.org/officeDocument/2006/relationships/hyperlink" Target="https://podminky.urs.cz/item/CS_URS_2024_02/899722113" TargetMode="External"/><Relationship Id="rId26" Type="http://schemas.openxmlformats.org/officeDocument/2006/relationships/hyperlink" Target="https://podminky.urs.cz/item/CS_URS_2024_02/230205242" TargetMode="External"/><Relationship Id="rId3" Type="http://schemas.openxmlformats.org/officeDocument/2006/relationships/hyperlink" Target="https://podminky.urs.cz/item/CS_URS_2024_02/131351100" TargetMode="External"/><Relationship Id="rId21" Type="http://schemas.openxmlformats.org/officeDocument/2006/relationships/hyperlink" Target="https://podminky.urs.cz/item/CS_URS_2024_02/723239103" TargetMode="External"/><Relationship Id="rId7" Type="http://schemas.openxmlformats.org/officeDocument/2006/relationships/hyperlink" Target="https://podminky.urs.cz/item/CS_URS_2024_02/132351102" TargetMode="External"/><Relationship Id="rId12" Type="http://schemas.openxmlformats.org/officeDocument/2006/relationships/hyperlink" Target="https://podminky.urs.cz/item/CS_URS_2024_02/167151102" TargetMode="External"/><Relationship Id="rId17" Type="http://schemas.openxmlformats.org/officeDocument/2006/relationships/hyperlink" Target="https://podminky.urs.cz/item/CS_URS_2024_02/899721111" TargetMode="External"/><Relationship Id="rId25" Type="http://schemas.openxmlformats.org/officeDocument/2006/relationships/hyperlink" Target="https://podminky.urs.cz/item/CS_URS_2024_02/230205225" TargetMode="External"/><Relationship Id="rId2" Type="http://schemas.openxmlformats.org/officeDocument/2006/relationships/hyperlink" Target="https://podminky.urs.cz/item/CS_URS_2024_02/131251100" TargetMode="External"/><Relationship Id="rId16" Type="http://schemas.openxmlformats.org/officeDocument/2006/relationships/hyperlink" Target="https://podminky.urs.cz/item/CS_URS_2024_02/451572111" TargetMode="External"/><Relationship Id="rId20" Type="http://schemas.openxmlformats.org/officeDocument/2006/relationships/hyperlink" Target="https://podminky.urs.cz/item/CS_URS_2024_02/998276101" TargetMode="External"/><Relationship Id="rId29" Type="http://schemas.openxmlformats.org/officeDocument/2006/relationships/drawing" Target="../drawings/drawing14.xml"/><Relationship Id="rId1" Type="http://schemas.openxmlformats.org/officeDocument/2006/relationships/hyperlink" Target="https://podminky.urs.cz/item/CS_URS_2024_02/131151100" TargetMode="External"/><Relationship Id="rId6" Type="http://schemas.openxmlformats.org/officeDocument/2006/relationships/hyperlink" Target="https://podminky.urs.cz/item/CS_URS_2024_02/132251102" TargetMode="External"/><Relationship Id="rId11" Type="http://schemas.openxmlformats.org/officeDocument/2006/relationships/hyperlink" Target="https://podminky.urs.cz/item/CS_URS_2024_02/167151101" TargetMode="External"/><Relationship Id="rId24" Type="http://schemas.openxmlformats.org/officeDocument/2006/relationships/hyperlink" Target="https://podminky.urs.cz/item/CS_URS_2024_02/230202031" TargetMode="External"/><Relationship Id="rId5" Type="http://schemas.openxmlformats.org/officeDocument/2006/relationships/hyperlink" Target="https://podminky.urs.cz/item/CS_URS_2024_02/132151102" TargetMode="External"/><Relationship Id="rId15" Type="http://schemas.openxmlformats.org/officeDocument/2006/relationships/hyperlink" Target="https://podminky.urs.cz/item/CS_URS_2024_02/175151101" TargetMode="External"/><Relationship Id="rId23" Type="http://schemas.openxmlformats.org/officeDocument/2006/relationships/hyperlink" Target="https://podminky.urs.cz/item/CS_URS_2024_02/230200003" TargetMode="External"/><Relationship Id="rId28" Type="http://schemas.openxmlformats.org/officeDocument/2006/relationships/hyperlink" Target="https://podminky.urs.cz/item/CS_URS_2024_02/580506204" TargetMode="External"/><Relationship Id="rId10" Type="http://schemas.openxmlformats.org/officeDocument/2006/relationships/hyperlink" Target="https://podminky.urs.cz/item/CS_URS_2024_02/162651132" TargetMode="External"/><Relationship Id="rId19" Type="http://schemas.openxmlformats.org/officeDocument/2006/relationships/hyperlink" Target="https://podminky.urs.cz/item/CS_URS_2024_02/899913101" TargetMode="External"/><Relationship Id="rId4" Type="http://schemas.openxmlformats.org/officeDocument/2006/relationships/hyperlink" Target="https://podminky.urs.cz/item/CS_URS_2024_02/131451100" TargetMode="External"/><Relationship Id="rId9" Type="http://schemas.openxmlformats.org/officeDocument/2006/relationships/hyperlink" Target="https://podminky.urs.cz/item/CS_URS_2024_02/162651112" TargetMode="External"/><Relationship Id="rId14" Type="http://schemas.openxmlformats.org/officeDocument/2006/relationships/hyperlink" Target="https://podminky.urs.cz/item/CS_URS_2024_02/174101101" TargetMode="External"/><Relationship Id="rId22" Type="http://schemas.openxmlformats.org/officeDocument/2006/relationships/hyperlink" Target="https://podminky.urs.cz/item/CS_URS_2024_02/998723101" TargetMode="External"/><Relationship Id="rId27" Type="http://schemas.openxmlformats.org/officeDocument/2006/relationships/hyperlink" Target="https://podminky.urs.cz/item/CS_URS_2024_02/230230016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41322141" TargetMode="External"/><Relationship Id="rId13" Type="http://schemas.openxmlformats.org/officeDocument/2006/relationships/hyperlink" Target="https://podminky.urs.cz/item/CS_URS_2024_02/741810003" TargetMode="External"/><Relationship Id="rId18" Type="http://schemas.openxmlformats.org/officeDocument/2006/relationships/hyperlink" Target="https://podminky.urs.cz/item/CS_URS_2024_02/460010024" TargetMode="External"/><Relationship Id="rId26" Type="http://schemas.openxmlformats.org/officeDocument/2006/relationships/hyperlink" Target="https://podminky.urs.cz/item/CS_URS_2024_02/460371121" TargetMode="External"/><Relationship Id="rId3" Type="http://schemas.openxmlformats.org/officeDocument/2006/relationships/hyperlink" Target="https://podminky.urs.cz/item/CS_URS_2024_02/741122134" TargetMode="External"/><Relationship Id="rId21" Type="http://schemas.openxmlformats.org/officeDocument/2006/relationships/hyperlink" Target="https://podminky.urs.cz/item/CS_URS_2024_02/132151103" TargetMode="External"/><Relationship Id="rId7" Type="http://schemas.openxmlformats.org/officeDocument/2006/relationships/hyperlink" Target="https://podminky.urs.cz/item/CS_URS_2024_02/741320041" TargetMode="External"/><Relationship Id="rId12" Type="http://schemas.openxmlformats.org/officeDocument/2006/relationships/hyperlink" Target="https://podminky.urs.cz/item/CS_URS_2024_02/741420022" TargetMode="External"/><Relationship Id="rId17" Type="http://schemas.openxmlformats.org/officeDocument/2006/relationships/hyperlink" Target="https://podminky.urs.cz/item/CS_URS_2024_02/210204201" TargetMode="External"/><Relationship Id="rId25" Type="http://schemas.openxmlformats.org/officeDocument/2006/relationships/hyperlink" Target="https://podminky.urs.cz/item/CS_URS_2024_02/460361121" TargetMode="External"/><Relationship Id="rId2" Type="http://schemas.openxmlformats.org/officeDocument/2006/relationships/hyperlink" Target="https://podminky.urs.cz/item/CS_URS_2024_02/741110313" TargetMode="External"/><Relationship Id="rId16" Type="http://schemas.openxmlformats.org/officeDocument/2006/relationships/hyperlink" Target="https://podminky.urs.cz/item/CS_URS_2024_02/210204100" TargetMode="External"/><Relationship Id="rId20" Type="http://schemas.openxmlformats.org/officeDocument/2006/relationships/hyperlink" Target="https://podminky.urs.cz/item/CS_URS_2024_02/460141112" TargetMode="External"/><Relationship Id="rId29" Type="http://schemas.openxmlformats.org/officeDocument/2006/relationships/hyperlink" Target="https://podminky.urs.cz/item/CS_URS_2024_02/460541111" TargetMode="External"/><Relationship Id="rId1" Type="http://schemas.openxmlformats.org/officeDocument/2006/relationships/hyperlink" Target="https://podminky.urs.cz/item/CS_URS_2024_02/741110311" TargetMode="External"/><Relationship Id="rId6" Type="http://schemas.openxmlformats.org/officeDocument/2006/relationships/hyperlink" Target="https://podminky.urs.cz/item/CS_URS_2024_02/741132133" TargetMode="External"/><Relationship Id="rId11" Type="http://schemas.openxmlformats.org/officeDocument/2006/relationships/hyperlink" Target="https://podminky.urs.cz/item/CS_URS_2024_02/741420021" TargetMode="External"/><Relationship Id="rId24" Type="http://schemas.openxmlformats.org/officeDocument/2006/relationships/hyperlink" Target="https://podminky.urs.cz/item/CS_URS_2024_02/460341121" TargetMode="External"/><Relationship Id="rId32" Type="http://schemas.openxmlformats.org/officeDocument/2006/relationships/drawing" Target="../drawings/drawing15.xml"/><Relationship Id="rId5" Type="http://schemas.openxmlformats.org/officeDocument/2006/relationships/hyperlink" Target="https://podminky.urs.cz/item/CS_URS_2024_02/741132103" TargetMode="External"/><Relationship Id="rId15" Type="http://schemas.openxmlformats.org/officeDocument/2006/relationships/hyperlink" Target="https://podminky.urs.cz/item/CS_URS_2024_02/210204011" TargetMode="External"/><Relationship Id="rId23" Type="http://schemas.openxmlformats.org/officeDocument/2006/relationships/hyperlink" Target="https://podminky.urs.cz/item/CS_URS_2024_02/460341113" TargetMode="External"/><Relationship Id="rId28" Type="http://schemas.openxmlformats.org/officeDocument/2006/relationships/hyperlink" Target="https://podminky.urs.cz/item/CS_URS_2024_02/460451332" TargetMode="External"/><Relationship Id="rId10" Type="http://schemas.openxmlformats.org/officeDocument/2006/relationships/hyperlink" Target="https://podminky.urs.cz/item/CS_URS_2024_02/741410041" TargetMode="External"/><Relationship Id="rId19" Type="http://schemas.openxmlformats.org/officeDocument/2006/relationships/hyperlink" Target="https://podminky.urs.cz/item/CS_URS_2024_02/460141111" TargetMode="External"/><Relationship Id="rId31" Type="http://schemas.openxmlformats.org/officeDocument/2006/relationships/hyperlink" Target="https://podminky.urs.cz/item/CS_URS_2024_02/460671113" TargetMode="External"/><Relationship Id="rId4" Type="http://schemas.openxmlformats.org/officeDocument/2006/relationships/hyperlink" Target="https://podminky.urs.cz/item/CS_URS_2024_02/741122211" TargetMode="External"/><Relationship Id="rId9" Type="http://schemas.openxmlformats.org/officeDocument/2006/relationships/hyperlink" Target="https://podminky.urs.cz/item/CS_URS_2024_02/741410021" TargetMode="External"/><Relationship Id="rId14" Type="http://schemas.openxmlformats.org/officeDocument/2006/relationships/hyperlink" Target="https://podminky.urs.cz/item/CS_URS_2024_02/210202013" TargetMode="External"/><Relationship Id="rId22" Type="http://schemas.openxmlformats.org/officeDocument/2006/relationships/hyperlink" Target="https://podminky.urs.cz/item/CS_URS_2024_02/132251103" TargetMode="External"/><Relationship Id="rId27" Type="http://schemas.openxmlformats.org/officeDocument/2006/relationships/hyperlink" Target="https://podminky.urs.cz/item/CS_URS_2024_02/460451182" TargetMode="External"/><Relationship Id="rId30" Type="http://schemas.openxmlformats.org/officeDocument/2006/relationships/hyperlink" Target="https://podminky.urs.cz/item/CS_URS_2024_02/460661111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83403113" TargetMode="External"/><Relationship Id="rId13" Type="http://schemas.openxmlformats.org/officeDocument/2006/relationships/hyperlink" Target="https://podminky.urs.cz/item/CS_URS_2024_02/184853511" TargetMode="External"/><Relationship Id="rId3" Type="http://schemas.openxmlformats.org/officeDocument/2006/relationships/hyperlink" Target="https://podminky.urs.cz/item/CS_URS_2024_02/162351103" TargetMode="External"/><Relationship Id="rId7" Type="http://schemas.openxmlformats.org/officeDocument/2006/relationships/hyperlink" Target="https://podminky.urs.cz/item/CS_URS_2024_02/181151311" TargetMode="External"/><Relationship Id="rId12" Type="http://schemas.openxmlformats.org/officeDocument/2006/relationships/hyperlink" Target="https://podminky.urs.cz/item/CS_URS_2024_02/184851111" TargetMode="External"/><Relationship Id="rId2" Type="http://schemas.openxmlformats.org/officeDocument/2006/relationships/hyperlink" Target="https://podminky.urs.cz/item/CS_URS_2024_02/167151111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podminky.urs.cz/item/CS_URS_2024_02/121151123" TargetMode="External"/><Relationship Id="rId6" Type="http://schemas.openxmlformats.org/officeDocument/2006/relationships/hyperlink" Target="https://podminky.urs.cz/item/CS_URS_2024_02/181351113" TargetMode="External"/><Relationship Id="rId11" Type="http://schemas.openxmlformats.org/officeDocument/2006/relationships/hyperlink" Target="https://podminky.urs.cz/item/CS_URS_2024_02/183403161" TargetMode="External"/><Relationship Id="rId5" Type="http://schemas.openxmlformats.org/officeDocument/2006/relationships/hyperlink" Target="https://podminky.urs.cz/item/CS_URS_2024_02/181451131" TargetMode="External"/><Relationship Id="rId15" Type="http://schemas.openxmlformats.org/officeDocument/2006/relationships/hyperlink" Target="https://podminky.urs.cz/item/CS_URS_2024_02/998231311" TargetMode="External"/><Relationship Id="rId10" Type="http://schemas.openxmlformats.org/officeDocument/2006/relationships/hyperlink" Target="https://podminky.urs.cz/item/CS_URS_2024_02/183403153" TargetMode="External"/><Relationship Id="rId4" Type="http://schemas.openxmlformats.org/officeDocument/2006/relationships/hyperlink" Target="https://podminky.urs.cz/item/CS_URS_2024_02/171206111" TargetMode="External"/><Relationship Id="rId9" Type="http://schemas.openxmlformats.org/officeDocument/2006/relationships/hyperlink" Target="https://podminky.urs.cz/item/CS_URS_2024_02/183403114" TargetMode="External"/><Relationship Id="rId14" Type="http://schemas.openxmlformats.org/officeDocument/2006/relationships/hyperlink" Target="https://podminky.urs.cz/item/CS_URS_2024_02/185803111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185804312" TargetMode="External"/><Relationship Id="rId18" Type="http://schemas.openxmlformats.org/officeDocument/2006/relationships/hyperlink" Target="https://podminky.urs.cz/item/CS_URS_2024_02/564871111" TargetMode="External"/><Relationship Id="rId26" Type="http://schemas.openxmlformats.org/officeDocument/2006/relationships/hyperlink" Target="https://podminky.urs.cz/item/CS_URS_2024_02/596412212" TargetMode="External"/><Relationship Id="rId39" Type="http://schemas.openxmlformats.org/officeDocument/2006/relationships/hyperlink" Target="https://podminky.urs.cz/item/CS_URS_2024_02/997221559" TargetMode="External"/><Relationship Id="rId21" Type="http://schemas.openxmlformats.org/officeDocument/2006/relationships/hyperlink" Target="https://podminky.urs.cz/item/CS_URS_2024_02/573111111" TargetMode="External"/><Relationship Id="rId34" Type="http://schemas.openxmlformats.org/officeDocument/2006/relationships/hyperlink" Target="https://podminky.urs.cz/item/CS_URS_2024_02/919121222" TargetMode="External"/><Relationship Id="rId42" Type="http://schemas.openxmlformats.org/officeDocument/2006/relationships/drawing" Target="../drawings/drawing4.xml"/><Relationship Id="rId7" Type="http://schemas.openxmlformats.org/officeDocument/2006/relationships/hyperlink" Target="https://podminky.urs.cz/item/CS_URS_2024_02/162651112" TargetMode="External"/><Relationship Id="rId2" Type="http://schemas.openxmlformats.org/officeDocument/2006/relationships/hyperlink" Target="https://podminky.urs.cz/item/CS_URS_2024_02/116951201" TargetMode="External"/><Relationship Id="rId16" Type="http://schemas.openxmlformats.org/officeDocument/2006/relationships/hyperlink" Target="https://podminky.urs.cz/item/CS_URS_2024_02/212752411" TargetMode="External"/><Relationship Id="rId20" Type="http://schemas.openxmlformats.org/officeDocument/2006/relationships/hyperlink" Target="https://podminky.urs.cz/item/CS_URS_2024_02/565155121" TargetMode="External"/><Relationship Id="rId29" Type="http://schemas.openxmlformats.org/officeDocument/2006/relationships/hyperlink" Target="https://podminky.urs.cz/item/CS_URS_2024_02/915131111" TargetMode="External"/><Relationship Id="rId41" Type="http://schemas.openxmlformats.org/officeDocument/2006/relationships/hyperlink" Target="https://podminky.urs.cz/item/CS_URS_2024_02/998225111" TargetMode="External"/><Relationship Id="rId1" Type="http://schemas.openxmlformats.org/officeDocument/2006/relationships/hyperlink" Target="https://podminky.urs.cz/item/CS_URS_2024_02/113154512" TargetMode="External"/><Relationship Id="rId6" Type="http://schemas.openxmlformats.org/officeDocument/2006/relationships/hyperlink" Target="https://podminky.urs.cz/item/CS_URS_2024_02/162351103" TargetMode="External"/><Relationship Id="rId11" Type="http://schemas.openxmlformats.org/officeDocument/2006/relationships/hyperlink" Target="https://podminky.urs.cz/item/CS_URS_2024_02/182313101" TargetMode="External"/><Relationship Id="rId24" Type="http://schemas.openxmlformats.org/officeDocument/2006/relationships/hyperlink" Target="https://podminky.urs.cz/item/CS_URS_2024_02/596212210" TargetMode="External"/><Relationship Id="rId32" Type="http://schemas.openxmlformats.org/officeDocument/2006/relationships/hyperlink" Target="https://podminky.urs.cz/item/CS_URS_2024_02/916991121" TargetMode="External"/><Relationship Id="rId37" Type="http://schemas.openxmlformats.org/officeDocument/2006/relationships/hyperlink" Target="https://podminky.urs.cz/item/CS_URS_2024_02/938909311" TargetMode="External"/><Relationship Id="rId40" Type="http://schemas.openxmlformats.org/officeDocument/2006/relationships/hyperlink" Target="https://podminky.urs.cz/item/CS_URS_2024_02/997221645" TargetMode="External"/><Relationship Id="rId5" Type="http://schemas.openxmlformats.org/officeDocument/2006/relationships/hyperlink" Target="https://podminky.urs.cz/item/CS_URS_2024_02/132251103" TargetMode="External"/><Relationship Id="rId15" Type="http://schemas.openxmlformats.org/officeDocument/2006/relationships/hyperlink" Target="https://podminky.urs.cz/item/CS_URS_2024_02/211971110" TargetMode="External"/><Relationship Id="rId23" Type="http://schemas.openxmlformats.org/officeDocument/2006/relationships/hyperlink" Target="https://podminky.urs.cz/item/CS_URS_2024_02/577134121" TargetMode="External"/><Relationship Id="rId28" Type="http://schemas.openxmlformats.org/officeDocument/2006/relationships/hyperlink" Target="https://podminky.urs.cz/item/CS_URS_2024_02/914511112" TargetMode="External"/><Relationship Id="rId36" Type="http://schemas.openxmlformats.org/officeDocument/2006/relationships/hyperlink" Target="https://podminky.urs.cz/item/CS_URS_2024_02/919735112" TargetMode="External"/><Relationship Id="rId10" Type="http://schemas.openxmlformats.org/officeDocument/2006/relationships/hyperlink" Target="https://podminky.urs.cz/item/CS_URS_2024_02/181951112" TargetMode="External"/><Relationship Id="rId19" Type="http://schemas.openxmlformats.org/officeDocument/2006/relationships/hyperlink" Target="https://podminky.urs.cz/item/CS_URS_2024_02/564962111" TargetMode="External"/><Relationship Id="rId31" Type="http://schemas.openxmlformats.org/officeDocument/2006/relationships/hyperlink" Target="https://podminky.urs.cz/item/CS_URS_2024_02/916231213" TargetMode="External"/><Relationship Id="rId4" Type="http://schemas.openxmlformats.org/officeDocument/2006/relationships/hyperlink" Target="https://podminky.urs.cz/item/CS_URS_2024_02/131251105" TargetMode="External"/><Relationship Id="rId9" Type="http://schemas.openxmlformats.org/officeDocument/2006/relationships/hyperlink" Target="https://podminky.urs.cz/item/CS_URS_2024_02/174101101" TargetMode="External"/><Relationship Id="rId14" Type="http://schemas.openxmlformats.org/officeDocument/2006/relationships/hyperlink" Target="https://podminky.urs.cz/item/CS_URS_2024_02/111151111" TargetMode="External"/><Relationship Id="rId22" Type="http://schemas.openxmlformats.org/officeDocument/2006/relationships/hyperlink" Target="https://podminky.urs.cz/item/CS_URS_2024_02/573231111" TargetMode="External"/><Relationship Id="rId27" Type="http://schemas.openxmlformats.org/officeDocument/2006/relationships/hyperlink" Target="https://podminky.urs.cz/item/CS_URS_2024_02/914111111" TargetMode="External"/><Relationship Id="rId30" Type="http://schemas.openxmlformats.org/officeDocument/2006/relationships/hyperlink" Target="https://podminky.urs.cz/item/CS_URS_2024_02/915621111" TargetMode="External"/><Relationship Id="rId35" Type="http://schemas.openxmlformats.org/officeDocument/2006/relationships/hyperlink" Target="https://podminky.urs.cz/item/CS_URS_2024_02/919731122" TargetMode="External"/><Relationship Id="rId8" Type="http://schemas.openxmlformats.org/officeDocument/2006/relationships/hyperlink" Target="https://podminky.urs.cz/item/CS_URS_2024_02/171201231" TargetMode="External"/><Relationship Id="rId3" Type="http://schemas.openxmlformats.org/officeDocument/2006/relationships/hyperlink" Target="https://podminky.urs.cz/item/CS_URS_2024_02/167151101" TargetMode="External"/><Relationship Id="rId12" Type="http://schemas.openxmlformats.org/officeDocument/2006/relationships/hyperlink" Target="https://podminky.urs.cz/item/CS_URS_2024_02/183405211" TargetMode="External"/><Relationship Id="rId17" Type="http://schemas.openxmlformats.org/officeDocument/2006/relationships/hyperlink" Target="https://podminky.urs.cz/item/CS_URS_2024_02/564851111" TargetMode="External"/><Relationship Id="rId25" Type="http://schemas.openxmlformats.org/officeDocument/2006/relationships/hyperlink" Target="https://podminky.urs.cz/item/CS_URS_2024_02/596212214" TargetMode="External"/><Relationship Id="rId33" Type="http://schemas.openxmlformats.org/officeDocument/2006/relationships/hyperlink" Target="https://podminky.urs.cz/item/CS_URS_2024_02/919112222" TargetMode="External"/><Relationship Id="rId38" Type="http://schemas.openxmlformats.org/officeDocument/2006/relationships/hyperlink" Target="https://podminky.urs.cz/item/CS_URS_2024_02/99722155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564761111" TargetMode="External"/><Relationship Id="rId13" Type="http://schemas.openxmlformats.org/officeDocument/2006/relationships/hyperlink" Target="https://podminky.urs.cz/item/CS_URS_2024_02/596211114" TargetMode="External"/><Relationship Id="rId18" Type="http://schemas.openxmlformats.org/officeDocument/2006/relationships/hyperlink" Target="https://podminky.urs.cz/item/CS_URS_2024_02/998223011" TargetMode="External"/><Relationship Id="rId3" Type="http://schemas.openxmlformats.org/officeDocument/2006/relationships/hyperlink" Target="https://podminky.urs.cz/item/CS_URS_2024_02/162351103" TargetMode="External"/><Relationship Id="rId7" Type="http://schemas.openxmlformats.org/officeDocument/2006/relationships/hyperlink" Target="https://podminky.urs.cz/item/CS_URS_2024_02/564751111" TargetMode="External"/><Relationship Id="rId12" Type="http://schemas.openxmlformats.org/officeDocument/2006/relationships/hyperlink" Target="https://podminky.urs.cz/item/CS_URS_2024_02/596211113" TargetMode="External"/><Relationship Id="rId17" Type="http://schemas.openxmlformats.org/officeDocument/2006/relationships/hyperlink" Target="https://podminky.urs.cz/item/CS_URS_2024_02/916991121" TargetMode="External"/><Relationship Id="rId2" Type="http://schemas.openxmlformats.org/officeDocument/2006/relationships/hyperlink" Target="https://podminky.urs.cz/item/CS_URS_2024_02/131251103" TargetMode="External"/><Relationship Id="rId16" Type="http://schemas.openxmlformats.org/officeDocument/2006/relationships/hyperlink" Target="https://podminky.urs.cz/item/CS_URS_2024_02/916231213" TargetMode="External"/><Relationship Id="rId1" Type="http://schemas.openxmlformats.org/officeDocument/2006/relationships/hyperlink" Target="https://podminky.urs.cz/item/CS_URS_2024_02/167151101" TargetMode="External"/><Relationship Id="rId6" Type="http://schemas.openxmlformats.org/officeDocument/2006/relationships/hyperlink" Target="https://podminky.urs.cz/item/CS_URS_2024_02/181951112" TargetMode="External"/><Relationship Id="rId11" Type="http://schemas.openxmlformats.org/officeDocument/2006/relationships/hyperlink" Target="https://podminky.urs.cz/item/CS_URS_2024_02/564871111" TargetMode="External"/><Relationship Id="rId5" Type="http://schemas.openxmlformats.org/officeDocument/2006/relationships/hyperlink" Target="https://podminky.urs.cz/item/CS_URS_2024_02/174101101" TargetMode="External"/><Relationship Id="rId15" Type="http://schemas.openxmlformats.org/officeDocument/2006/relationships/hyperlink" Target="https://podminky.urs.cz/item/CS_URS_2024_02/596212214" TargetMode="External"/><Relationship Id="rId10" Type="http://schemas.openxmlformats.org/officeDocument/2006/relationships/hyperlink" Target="https://podminky.urs.cz/item/CS_URS_2024_02/564851111" TargetMode="External"/><Relationship Id="rId19" Type="http://schemas.openxmlformats.org/officeDocument/2006/relationships/drawing" Target="../drawings/drawing5.xml"/><Relationship Id="rId4" Type="http://schemas.openxmlformats.org/officeDocument/2006/relationships/hyperlink" Target="https://podminky.urs.cz/item/CS_URS_2024_02/171151103" TargetMode="External"/><Relationship Id="rId9" Type="http://schemas.openxmlformats.org/officeDocument/2006/relationships/hyperlink" Target="https://podminky.urs.cz/item/CS_URS_2024_02/564801111" TargetMode="External"/><Relationship Id="rId14" Type="http://schemas.openxmlformats.org/officeDocument/2006/relationships/hyperlink" Target="https://podminky.urs.cz/item/CS_URS_2024_02/596212210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32451101" TargetMode="External"/><Relationship Id="rId13" Type="http://schemas.openxmlformats.org/officeDocument/2006/relationships/hyperlink" Target="https://podminky.urs.cz/item/CS_URS_2024_02/181914112" TargetMode="External"/><Relationship Id="rId18" Type="http://schemas.openxmlformats.org/officeDocument/2006/relationships/hyperlink" Target="https://podminky.urs.cz/item/CS_URS_2024_02/279113134" TargetMode="External"/><Relationship Id="rId26" Type="http://schemas.openxmlformats.org/officeDocument/2006/relationships/hyperlink" Target="https://podminky.urs.cz/item/CS_URS_2024_02/998223011" TargetMode="External"/><Relationship Id="rId3" Type="http://schemas.openxmlformats.org/officeDocument/2006/relationships/hyperlink" Target="https://podminky.urs.cz/item/CS_URS_2024_02/131351100" TargetMode="External"/><Relationship Id="rId21" Type="http://schemas.openxmlformats.org/officeDocument/2006/relationships/hyperlink" Target="https://podminky.urs.cz/item/CS_URS_2024_02/564801112" TargetMode="External"/><Relationship Id="rId7" Type="http://schemas.openxmlformats.org/officeDocument/2006/relationships/hyperlink" Target="https://podminky.urs.cz/item/CS_URS_2024_02/132351101" TargetMode="External"/><Relationship Id="rId12" Type="http://schemas.openxmlformats.org/officeDocument/2006/relationships/hyperlink" Target="https://podminky.urs.cz/item/CS_URS_2024_02/171201231" TargetMode="External"/><Relationship Id="rId17" Type="http://schemas.openxmlformats.org/officeDocument/2006/relationships/hyperlink" Target="https://podminky.urs.cz/item/CS_URS_2024_02/274361821" TargetMode="External"/><Relationship Id="rId25" Type="http://schemas.openxmlformats.org/officeDocument/2006/relationships/hyperlink" Target="https://podminky.urs.cz/item/CS_URS_2024_02/916991121" TargetMode="External"/><Relationship Id="rId2" Type="http://schemas.openxmlformats.org/officeDocument/2006/relationships/hyperlink" Target="https://podminky.urs.cz/item/CS_URS_2024_02/131251100" TargetMode="External"/><Relationship Id="rId16" Type="http://schemas.openxmlformats.org/officeDocument/2006/relationships/hyperlink" Target="https://podminky.urs.cz/item/CS_URS_2024_02/274351122" TargetMode="External"/><Relationship Id="rId20" Type="http://schemas.openxmlformats.org/officeDocument/2006/relationships/hyperlink" Target="https://podminky.urs.cz/item/CS_URS_2024_02/348272515" TargetMode="External"/><Relationship Id="rId1" Type="http://schemas.openxmlformats.org/officeDocument/2006/relationships/hyperlink" Target="https://podminky.urs.cz/item/CS_URS_2024_02/131151100" TargetMode="External"/><Relationship Id="rId6" Type="http://schemas.openxmlformats.org/officeDocument/2006/relationships/hyperlink" Target="https://podminky.urs.cz/item/CS_URS_2024_02/132251101" TargetMode="External"/><Relationship Id="rId11" Type="http://schemas.openxmlformats.org/officeDocument/2006/relationships/hyperlink" Target="https://podminky.urs.cz/item/CS_URS_2024_02/171251201" TargetMode="External"/><Relationship Id="rId24" Type="http://schemas.openxmlformats.org/officeDocument/2006/relationships/hyperlink" Target="https://podminky.urs.cz/item/CS_URS_2024_02/916131213" TargetMode="External"/><Relationship Id="rId5" Type="http://schemas.openxmlformats.org/officeDocument/2006/relationships/hyperlink" Target="https://podminky.urs.cz/item/CS_URS_2024_02/132151101" TargetMode="External"/><Relationship Id="rId15" Type="http://schemas.openxmlformats.org/officeDocument/2006/relationships/hyperlink" Target="https://podminky.urs.cz/item/CS_URS_2024_02/274351121" TargetMode="External"/><Relationship Id="rId23" Type="http://schemas.openxmlformats.org/officeDocument/2006/relationships/hyperlink" Target="https://podminky.urs.cz/item/CS_URS_2024_02/596212210" TargetMode="External"/><Relationship Id="rId10" Type="http://schemas.openxmlformats.org/officeDocument/2006/relationships/hyperlink" Target="https://podminky.urs.cz/item/CS_URS_2024_02/162651132" TargetMode="External"/><Relationship Id="rId19" Type="http://schemas.openxmlformats.org/officeDocument/2006/relationships/hyperlink" Target="https://podminky.urs.cz/item/CS_URS_2024_02/279361821" TargetMode="External"/><Relationship Id="rId4" Type="http://schemas.openxmlformats.org/officeDocument/2006/relationships/hyperlink" Target="https://podminky.urs.cz/item/CS_URS_2024_02/131451100" TargetMode="External"/><Relationship Id="rId9" Type="http://schemas.openxmlformats.org/officeDocument/2006/relationships/hyperlink" Target="https://podminky.urs.cz/item/CS_URS_2024_02/162651112" TargetMode="External"/><Relationship Id="rId14" Type="http://schemas.openxmlformats.org/officeDocument/2006/relationships/hyperlink" Target="https://podminky.urs.cz/item/CS_URS_2024_02/274313711" TargetMode="External"/><Relationship Id="rId22" Type="http://schemas.openxmlformats.org/officeDocument/2006/relationships/hyperlink" Target="https://podminky.urs.cz/item/CS_URS_2024_02/564871111" TargetMode="External"/><Relationship Id="rId27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132254205" TargetMode="External"/><Relationship Id="rId18" Type="http://schemas.openxmlformats.org/officeDocument/2006/relationships/hyperlink" Target="https://podminky.urs.cz/item/CS_URS_2024_02/138511101" TargetMode="External"/><Relationship Id="rId26" Type="http://schemas.openxmlformats.org/officeDocument/2006/relationships/hyperlink" Target="https://podminky.urs.cz/item/CS_URS_2024_02/167151112" TargetMode="External"/><Relationship Id="rId39" Type="http://schemas.openxmlformats.org/officeDocument/2006/relationships/hyperlink" Target="https://podminky.urs.cz/item/CS_URS_2024_02/894118001" TargetMode="External"/><Relationship Id="rId21" Type="http://schemas.openxmlformats.org/officeDocument/2006/relationships/hyperlink" Target="https://podminky.urs.cz/item/CS_URS_2024_02/138611201" TargetMode="External"/><Relationship Id="rId34" Type="http://schemas.openxmlformats.org/officeDocument/2006/relationships/hyperlink" Target="https://podminky.urs.cz/item/CS_URS_2024_02/452112112" TargetMode="External"/><Relationship Id="rId42" Type="http://schemas.openxmlformats.org/officeDocument/2006/relationships/hyperlink" Target="https://podminky.urs.cz/item/CS_URS_2024_02/998276101" TargetMode="External"/><Relationship Id="rId7" Type="http://schemas.openxmlformats.org/officeDocument/2006/relationships/hyperlink" Target="https://podminky.urs.cz/item/CS_URS_2024_02/131451103" TargetMode="External"/><Relationship Id="rId2" Type="http://schemas.openxmlformats.org/officeDocument/2006/relationships/hyperlink" Target="https://podminky.urs.cz/item/CS_URS_2024_02/119001402" TargetMode="External"/><Relationship Id="rId16" Type="http://schemas.openxmlformats.org/officeDocument/2006/relationships/hyperlink" Target="https://podminky.urs.cz/item/CS_URS_2024_02/132554205" TargetMode="External"/><Relationship Id="rId20" Type="http://schemas.openxmlformats.org/officeDocument/2006/relationships/hyperlink" Target="https://podminky.urs.cz/item/CS_URS_2024_02/138611101" TargetMode="External"/><Relationship Id="rId29" Type="http://schemas.openxmlformats.org/officeDocument/2006/relationships/hyperlink" Target="https://podminky.urs.cz/item/CS_URS_2024_02/174101101" TargetMode="External"/><Relationship Id="rId41" Type="http://schemas.openxmlformats.org/officeDocument/2006/relationships/hyperlink" Target="https://podminky.urs.cz/item/CS_URS_2024_02/899104112" TargetMode="External"/><Relationship Id="rId1" Type="http://schemas.openxmlformats.org/officeDocument/2006/relationships/hyperlink" Target="https://podminky.urs.cz/item/CS_URS_2024_02/119001401" TargetMode="External"/><Relationship Id="rId6" Type="http://schemas.openxmlformats.org/officeDocument/2006/relationships/hyperlink" Target="https://podminky.urs.cz/item/CS_URS_2024_02/131351103" TargetMode="External"/><Relationship Id="rId11" Type="http://schemas.openxmlformats.org/officeDocument/2006/relationships/hyperlink" Target="https://podminky.urs.cz/item/CS_URS_2024_02/132154205" TargetMode="External"/><Relationship Id="rId24" Type="http://schemas.openxmlformats.org/officeDocument/2006/relationships/hyperlink" Target="https://podminky.urs.cz/item/CS_URS_2024_02/162651132" TargetMode="External"/><Relationship Id="rId32" Type="http://schemas.openxmlformats.org/officeDocument/2006/relationships/hyperlink" Target="https://podminky.urs.cz/item/CS_URS_2024_02/359901211" TargetMode="External"/><Relationship Id="rId37" Type="http://schemas.openxmlformats.org/officeDocument/2006/relationships/hyperlink" Target="https://podminky.urs.cz/item/CS_URS_2024_02/877370420" TargetMode="External"/><Relationship Id="rId40" Type="http://schemas.openxmlformats.org/officeDocument/2006/relationships/hyperlink" Target="https://podminky.urs.cz/item/CS_URS_2024_02/894411111" TargetMode="External"/><Relationship Id="rId5" Type="http://schemas.openxmlformats.org/officeDocument/2006/relationships/hyperlink" Target="https://podminky.urs.cz/item/CS_URS_2024_02/131251103" TargetMode="External"/><Relationship Id="rId15" Type="http://schemas.openxmlformats.org/officeDocument/2006/relationships/hyperlink" Target="https://podminky.urs.cz/item/CS_URS_2024_02/132454205" TargetMode="External"/><Relationship Id="rId23" Type="http://schemas.openxmlformats.org/officeDocument/2006/relationships/hyperlink" Target="https://podminky.urs.cz/item/CS_URS_2024_02/151101112" TargetMode="External"/><Relationship Id="rId28" Type="http://schemas.openxmlformats.org/officeDocument/2006/relationships/hyperlink" Target="https://podminky.urs.cz/item/CS_URS_2024_02/171201231" TargetMode="External"/><Relationship Id="rId36" Type="http://schemas.openxmlformats.org/officeDocument/2006/relationships/hyperlink" Target="https://podminky.urs.cz/item/CS_URS_2024_02/871370410" TargetMode="External"/><Relationship Id="rId10" Type="http://schemas.openxmlformats.org/officeDocument/2006/relationships/hyperlink" Target="https://podminky.urs.cz/item/CS_URS_2024_02/132112221" TargetMode="External"/><Relationship Id="rId19" Type="http://schemas.openxmlformats.org/officeDocument/2006/relationships/hyperlink" Target="https://podminky.urs.cz/item/CS_URS_2024_02/138511201" TargetMode="External"/><Relationship Id="rId31" Type="http://schemas.openxmlformats.org/officeDocument/2006/relationships/hyperlink" Target="https://podminky.urs.cz/item/CS_URS_2024_02/120001101" TargetMode="External"/><Relationship Id="rId4" Type="http://schemas.openxmlformats.org/officeDocument/2006/relationships/hyperlink" Target="https://podminky.urs.cz/item/CS_URS_2024_02/131151103" TargetMode="External"/><Relationship Id="rId9" Type="http://schemas.openxmlformats.org/officeDocument/2006/relationships/hyperlink" Target="https://podminky.urs.cz/item/CS_URS_2024_02/131653211" TargetMode="External"/><Relationship Id="rId14" Type="http://schemas.openxmlformats.org/officeDocument/2006/relationships/hyperlink" Target="https://podminky.urs.cz/item/CS_URS_2024_02/132354205" TargetMode="External"/><Relationship Id="rId22" Type="http://schemas.openxmlformats.org/officeDocument/2006/relationships/hyperlink" Target="https://podminky.urs.cz/item/CS_URS_2024_02/151101102" TargetMode="External"/><Relationship Id="rId27" Type="http://schemas.openxmlformats.org/officeDocument/2006/relationships/hyperlink" Target="https://podminky.urs.cz/item/CS_URS_2024_02/167151113" TargetMode="External"/><Relationship Id="rId30" Type="http://schemas.openxmlformats.org/officeDocument/2006/relationships/hyperlink" Target="https://podminky.urs.cz/item/CS_URS_2024_02/175151101" TargetMode="External"/><Relationship Id="rId35" Type="http://schemas.openxmlformats.org/officeDocument/2006/relationships/hyperlink" Target="https://podminky.urs.cz/item/CS_URS_2024_02/452112122" TargetMode="External"/><Relationship Id="rId43" Type="http://schemas.openxmlformats.org/officeDocument/2006/relationships/drawing" Target="../drawings/drawing7.xml"/><Relationship Id="rId8" Type="http://schemas.openxmlformats.org/officeDocument/2006/relationships/hyperlink" Target="https://podminky.urs.cz/item/CS_URS_2024_02/131551103" TargetMode="External"/><Relationship Id="rId3" Type="http://schemas.openxmlformats.org/officeDocument/2006/relationships/hyperlink" Target="https://podminky.urs.cz/item/CS_URS_2024_02/119001421" TargetMode="External"/><Relationship Id="rId12" Type="http://schemas.openxmlformats.org/officeDocument/2006/relationships/hyperlink" Target="https://podminky.urs.cz/item/CS_URS_2024_02/132212221" TargetMode="External"/><Relationship Id="rId17" Type="http://schemas.openxmlformats.org/officeDocument/2006/relationships/hyperlink" Target="https://podminky.urs.cz/item/CS_URS_2024_02/132651212" TargetMode="External"/><Relationship Id="rId25" Type="http://schemas.openxmlformats.org/officeDocument/2006/relationships/hyperlink" Target="https://podminky.urs.cz/item/CS_URS_2024_02/162651152" TargetMode="External"/><Relationship Id="rId33" Type="http://schemas.openxmlformats.org/officeDocument/2006/relationships/hyperlink" Target="https://podminky.urs.cz/item/CS_URS_2024_02/451572111" TargetMode="External"/><Relationship Id="rId38" Type="http://schemas.openxmlformats.org/officeDocument/2006/relationships/hyperlink" Target="https://podminky.urs.cz/item/CS_URS_2024_02/877370430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38611201" TargetMode="External"/><Relationship Id="rId13" Type="http://schemas.openxmlformats.org/officeDocument/2006/relationships/hyperlink" Target="https://podminky.urs.cz/item/CS_URS_2024_02/162651132" TargetMode="External"/><Relationship Id="rId18" Type="http://schemas.openxmlformats.org/officeDocument/2006/relationships/hyperlink" Target="https://podminky.urs.cz/item/CS_URS_2024_02/174101101" TargetMode="External"/><Relationship Id="rId26" Type="http://schemas.openxmlformats.org/officeDocument/2006/relationships/hyperlink" Target="https://podminky.urs.cz/item/CS_URS_2024_02/998276101" TargetMode="External"/><Relationship Id="rId3" Type="http://schemas.openxmlformats.org/officeDocument/2006/relationships/hyperlink" Target="https://podminky.urs.cz/item/CS_URS_2024_02/132354202" TargetMode="External"/><Relationship Id="rId21" Type="http://schemas.openxmlformats.org/officeDocument/2006/relationships/hyperlink" Target="https://podminky.urs.cz/item/CS_URS_2024_02/451572111" TargetMode="External"/><Relationship Id="rId7" Type="http://schemas.openxmlformats.org/officeDocument/2006/relationships/hyperlink" Target="https://podminky.urs.cz/item/CS_URS_2024_02/138511201" TargetMode="External"/><Relationship Id="rId12" Type="http://schemas.openxmlformats.org/officeDocument/2006/relationships/hyperlink" Target="https://podminky.urs.cz/item/CS_URS_2024_02/151101112" TargetMode="External"/><Relationship Id="rId17" Type="http://schemas.openxmlformats.org/officeDocument/2006/relationships/hyperlink" Target="https://podminky.urs.cz/item/CS_URS_2024_02/171201231" TargetMode="External"/><Relationship Id="rId25" Type="http://schemas.openxmlformats.org/officeDocument/2006/relationships/hyperlink" Target="https://podminky.urs.cz/item/CS_URS_2024_02/899711111" TargetMode="External"/><Relationship Id="rId2" Type="http://schemas.openxmlformats.org/officeDocument/2006/relationships/hyperlink" Target="https://podminky.urs.cz/item/CS_URS_2024_02/132254202" TargetMode="External"/><Relationship Id="rId16" Type="http://schemas.openxmlformats.org/officeDocument/2006/relationships/hyperlink" Target="https://podminky.urs.cz/item/CS_URS_2024_02/167151103" TargetMode="External"/><Relationship Id="rId20" Type="http://schemas.openxmlformats.org/officeDocument/2006/relationships/hyperlink" Target="https://podminky.urs.cz/item/CS_URS_2024_02/359901211" TargetMode="External"/><Relationship Id="rId1" Type="http://schemas.openxmlformats.org/officeDocument/2006/relationships/hyperlink" Target="https://podminky.urs.cz/item/CS_URS_2024_02/132154202" TargetMode="External"/><Relationship Id="rId6" Type="http://schemas.openxmlformats.org/officeDocument/2006/relationships/hyperlink" Target="https://podminky.urs.cz/item/CS_URS_2024_02/132651211" TargetMode="External"/><Relationship Id="rId11" Type="http://schemas.openxmlformats.org/officeDocument/2006/relationships/hyperlink" Target="https://podminky.urs.cz/item/CS_URS_2024_02/151101111" TargetMode="External"/><Relationship Id="rId24" Type="http://schemas.openxmlformats.org/officeDocument/2006/relationships/hyperlink" Target="https://podminky.urs.cz/item/CS_URS_2024_02/877310330" TargetMode="External"/><Relationship Id="rId5" Type="http://schemas.openxmlformats.org/officeDocument/2006/relationships/hyperlink" Target="https://podminky.urs.cz/item/CS_URS_2024_02/132554202" TargetMode="External"/><Relationship Id="rId15" Type="http://schemas.openxmlformats.org/officeDocument/2006/relationships/hyperlink" Target="https://podminky.urs.cz/item/CS_URS_2024_02/167151102" TargetMode="External"/><Relationship Id="rId23" Type="http://schemas.openxmlformats.org/officeDocument/2006/relationships/hyperlink" Target="https://podminky.urs.cz/item/CS_URS_2024_02/877310310" TargetMode="External"/><Relationship Id="rId10" Type="http://schemas.openxmlformats.org/officeDocument/2006/relationships/hyperlink" Target="https://podminky.urs.cz/item/CS_URS_2024_02/151101102" TargetMode="External"/><Relationship Id="rId19" Type="http://schemas.openxmlformats.org/officeDocument/2006/relationships/hyperlink" Target="https://podminky.urs.cz/item/CS_URS_2024_02/175151101" TargetMode="External"/><Relationship Id="rId4" Type="http://schemas.openxmlformats.org/officeDocument/2006/relationships/hyperlink" Target="https://podminky.urs.cz/item/CS_URS_2024_02/132454202" TargetMode="External"/><Relationship Id="rId9" Type="http://schemas.openxmlformats.org/officeDocument/2006/relationships/hyperlink" Target="https://podminky.urs.cz/item/CS_URS_2024_02/151101101" TargetMode="External"/><Relationship Id="rId14" Type="http://schemas.openxmlformats.org/officeDocument/2006/relationships/hyperlink" Target="https://podminky.urs.cz/item/CS_URS_2024_02/162651152" TargetMode="External"/><Relationship Id="rId22" Type="http://schemas.openxmlformats.org/officeDocument/2006/relationships/hyperlink" Target="https://podminky.urs.cz/item/CS_URS_2024_02/871310310" TargetMode="External"/><Relationship Id="rId27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132254205" TargetMode="External"/><Relationship Id="rId18" Type="http://schemas.openxmlformats.org/officeDocument/2006/relationships/hyperlink" Target="https://podminky.urs.cz/item/CS_URS_2024_02/138511101" TargetMode="External"/><Relationship Id="rId26" Type="http://schemas.openxmlformats.org/officeDocument/2006/relationships/hyperlink" Target="https://podminky.urs.cz/item/CS_URS_2024_02/167151103" TargetMode="External"/><Relationship Id="rId39" Type="http://schemas.openxmlformats.org/officeDocument/2006/relationships/hyperlink" Target="https://podminky.urs.cz/item/CS_URS_2024_02/877350420" TargetMode="External"/><Relationship Id="rId21" Type="http://schemas.openxmlformats.org/officeDocument/2006/relationships/hyperlink" Target="https://podminky.urs.cz/item/CS_URS_2024_02/138611201" TargetMode="External"/><Relationship Id="rId34" Type="http://schemas.openxmlformats.org/officeDocument/2006/relationships/hyperlink" Target="https://podminky.urs.cz/item/CS_URS_2024_02/452112112" TargetMode="External"/><Relationship Id="rId42" Type="http://schemas.openxmlformats.org/officeDocument/2006/relationships/hyperlink" Target="https://podminky.urs.cz/item/CS_URS_2024_02/877370420" TargetMode="External"/><Relationship Id="rId47" Type="http://schemas.openxmlformats.org/officeDocument/2006/relationships/hyperlink" Target="https://podminky.urs.cz/item/CS_URS_2024_02/998276101" TargetMode="External"/><Relationship Id="rId7" Type="http://schemas.openxmlformats.org/officeDocument/2006/relationships/hyperlink" Target="https://podminky.urs.cz/item/CS_URS_2024_02/131451104" TargetMode="External"/><Relationship Id="rId2" Type="http://schemas.openxmlformats.org/officeDocument/2006/relationships/hyperlink" Target="https://podminky.urs.cz/item/CS_URS_2024_02/119001402" TargetMode="External"/><Relationship Id="rId16" Type="http://schemas.openxmlformats.org/officeDocument/2006/relationships/hyperlink" Target="https://podminky.urs.cz/item/CS_URS_2024_02/132554205" TargetMode="External"/><Relationship Id="rId29" Type="http://schemas.openxmlformats.org/officeDocument/2006/relationships/hyperlink" Target="https://podminky.urs.cz/item/CS_URS_2024_02/174101101" TargetMode="External"/><Relationship Id="rId1" Type="http://schemas.openxmlformats.org/officeDocument/2006/relationships/hyperlink" Target="https://podminky.urs.cz/item/CS_URS_2024_02/119001401" TargetMode="External"/><Relationship Id="rId6" Type="http://schemas.openxmlformats.org/officeDocument/2006/relationships/hyperlink" Target="https://podminky.urs.cz/item/CS_URS_2024_02/131351104" TargetMode="External"/><Relationship Id="rId11" Type="http://schemas.openxmlformats.org/officeDocument/2006/relationships/hyperlink" Target="https://podminky.urs.cz/item/CS_URS_2024_02/132154205" TargetMode="External"/><Relationship Id="rId24" Type="http://schemas.openxmlformats.org/officeDocument/2006/relationships/hyperlink" Target="https://podminky.urs.cz/item/CS_URS_2024_02/162651132" TargetMode="External"/><Relationship Id="rId32" Type="http://schemas.openxmlformats.org/officeDocument/2006/relationships/hyperlink" Target="https://podminky.urs.cz/item/CS_URS_2024_02/359901211" TargetMode="External"/><Relationship Id="rId37" Type="http://schemas.openxmlformats.org/officeDocument/2006/relationships/hyperlink" Target="https://podminky.urs.cz/item/CS_URS_2024_02/871370410" TargetMode="External"/><Relationship Id="rId40" Type="http://schemas.openxmlformats.org/officeDocument/2006/relationships/hyperlink" Target="https://podminky.urs.cz/item/CS_URS_2024_02/877350430" TargetMode="External"/><Relationship Id="rId45" Type="http://schemas.openxmlformats.org/officeDocument/2006/relationships/hyperlink" Target="https://podminky.urs.cz/item/CS_URS_2024_02/894118001" TargetMode="External"/><Relationship Id="rId5" Type="http://schemas.openxmlformats.org/officeDocument/2006/relationships/hyperlink" Target="https://podminky.urs.cz/item/CS_URS_2024_02/131251104" TargetMode="External"/><Relationship Id="rId15" Type="http://schemas.openxmlformats.org/officeDocument/2006/relationships/hyperlink" Target="https://podminky.urs.cz/item/CS_URS_2024_02/132454205" TargetMode="External"/><Relationship Id="rId23" Type="http://schemas.openxmlformats.org/officeDocument/2006/relationships/hyperlink" Target="https://podminky.urs.cz/item/CS_URS_2024_02/151101112" TargetMode="External"/><Relationship Id="rId28" Type="http://schemas.openxmlformats.org/officeDocument/2006/relationships/hyperlink" Target="https://podminky.urs.cz/item/CS_URS_2024_02/171201231" TargetMode="External"/><Relationship Id="rId36" Type="http://schemas.openxmlformats.org/officeDocument/2006/relationships/hyperlink" Target="https://podminky.urs.cz/item/CS_URS_2024_02/871350410" TargetMode="External"/><Relationship Id="rId10" Type="http://schemas.openxmlformats.org/officeDocument/2006/relationships/hyperlink" Target="https://podminky.urs.cz/item/CS_URS_2024_02/132112331" TargetMode="External"/><Relationship Id="rId19" Type="http://schemas.openxmlformats.org/officeDocument/2006/relationships/hyperlink" Target="https://podminky.urs.cz/item/CS_URS_2024_02/138511201" TargetMode="External"/><Relationship Id="rId31" Type="http://schemas.openxmlformats.org/officeDocument/2006/relationships/hyperlink" Target="https://podminky.urs.cz/item/CS_URS_2024_02/120001101" TargetMode="External"/><Relationship Id="rId44" Type="http://schemas.openxmlformats.org/officeDocument/2006/relationships/hyperlink" Target="https://podminky.urs.cz/item/CS_URS_2024_02/894411121" TargetMode="External"/><Relationship Id="rId4" Type="http://schemas.openxmlformats.org/officeDocument/2006/relationships/hyperlink" Target="https://podminky.urs.cz/item/CS_URS_2024_02/131151104" TargetMode="External"/><Relationship Id="rId9" Type="http://schemas.openxmlformats.org/officeDocument/2006/relationships/hyperlink" Target="https://podminky.urs.cz/item/CS_URS_2024_02/131653211" TargetMode="External"/><Relationship Id="rId14" Type="http://schemas.openxmlformats.org/officeDocument/2006/relationships/hyperlink" Target="https://podminky.urs.cz/item/CS_URS_2024_02/132354205" TargetMode="External"/><Relationship Id="rId22" Type="http://schemas.openxmlformats.org/officeDocument/2006/relationships/hyperlink" Target="https://podminky.urs.cz/item/CS_URS_2024_02/151101102" TargetMode="External"/><Relationship Id="rId27" Type="http://schemas.openxmlformats.org/officeDocument/2006/relationships/hyperlink" Target="https://podminky.urs.cz/item/CS_URS_2024_02/167151112" TargetMode="External"/><Relationship Id="rId30" Type="http://schemas.openxmlformats.org/officeDocument/2006/relationships/hyperlink" Target="https://podminky.urs.cz/item/CS_URS_2024_02/175151101" TargetMode="External"/><Relationship Id="rId35" Type="http://schemas.openxmlformats.org/officeDocument/2006/relationships/hyperlink" Target="https://podminky.urs.cz/item/CS_URS_2024_02/452112122" TargetMode="External"/><Relationship Id="rId43" Type="http://schemas.openxmlformats.org/officeDocument/2006/relationships/hyperlink" Target="https://podminky.urs.cz/item/CS_URS_2024_02/894411111" TargetMode="External"/><Relationship Id="rId48" Type="http://schemas.openxmlformats.org/officeDocument/2006/relationships/drawing" Target="../drawings/drawing9.xml"/><Relationship Id="rId8" Type="http://schemas.openxmlformats.org/officeDocument/2006/relationships/hyperlink" Target="https://podminky.urs.cz/item/CS_URS_2024_02/131551104" TargetMode="External"/><Relationship Id="rId3" Type="http://schemas.openxmlformats.org/officeDocument/2006/relationships/hyperlink" Target="https://podminky.urs.cz/item/CS_URS_2024_02/119001421" TargetMode="External"/><Relationship Id="rId12" Type="http://schemas.openxmlformats.org/officeDocument/2006/relationships/hyperlink" Target="https://podminky.urs.cz/item/CS_URS_2024_02/132212331" TargetMode="External"/><Relationship Id="rId17" Type="http://schemas.openxmlformats.org/officeDocument/2006/relationships/hyperlink" Target="https://podminky.urs.cz/item/CS_URS_2024_02/132651212" TargetMode="External"/><Relationship Id="rId25" Type="http://schemas.openxmlformats.org/officeDocument/2006/relationships/hyperlink" Target="https://podminky.urs.cz/item/CS_URS_2024_02/162651152" TargetMode="External"/><Relationship Id="rId33" Type="http://schemas.openxmlformats.org/officeDocument/2006/relationships/hyperlink" Target="https://podminky.urs.cz/item/CS_URS_2024_02/451572111" TargetMode="External"/><Relationship Id="rId38" Type="http://schemas.openxmlformats.org/officeDocument/2006/relationships/hyperlink" Target="https://podminky.urs.cz/item/CS_URS_2024_02/877350410" TargetMode="External"/><Relationship Id="rId46" Type="http://schemas.openxmlformats.org/officeDocument/2006/relationships/hyperlink" Target="https://podminky.urs.cz/item/CS_URS_2024_02/899104112" TargetMode="External"/><Relationship Id="rId20" Type="http://schemas.openxmlformats.org/officeDocument/2006/relationships/hyperlink" Target="https://podminky.urs.cz/item/CS_URS_2024_02/138611101" TargetMode="External"/><Relationship Id="rId41" Type="http://schemas.openxmlformats.org/officeDocument/2006/relationships/hyperlink" Target="https://podminky.urs.cz/item/CS_URS_2024_02/877370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22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25"/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24" t="s">
        <v>14</v>
      </c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R5" s="20"/>
      <c r="BE5" s="221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26" t="s">
        <v>17</v>
      </c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R6" s="20"/>
      <c r="BE6" s="222"/>
      <c r="BS6" s="17" t="s">
        <v>18</v>
      </c>
    </row>
    <row r="7" spans="1:74" ht="12" customHeight="1">
      <c r="B7" s="20"/>
      <c r="D7" s="27" t="s">
        <v>19</v>
      </c>
      <c r="K7" s="25" t="s">
        <v>1</v>
      </c>
      <c r="AK7" s="27" t="s">
        <v>20</v>
      </c>
      <c r="AN7" s="25" t="s">
        <v>1</v>
      </c>
      <c r="AR7" s="20"/>
      <c r="BE7" s="222"/>
      <c r="BS7" s="17" t="s">
        <v>21</v>
      </c>
    </row>
    <row r="8" spans="1:74" ht="12" customHeight="1">
      <c r="B8" s="20"/>
      <c r="D8" s="27" t="s">
        <v>22</v>
      </c>
      <c r="K8" s="25" t="s">
        <v>23</v>
      </c>
      <c r="AK8" s="27" t="s">
        <v>24</v>
      </c>
      <c r="AN8" s="28" t="s">
        <v>25</v>
      </c>
      <c r="AR8" s="20"/>
      <c r="BE8" s="222"/>
      <c r="BS8" s="17" t="s">
        <v>26</v>
      </c>
    </row>
    <row r="9" spans="1:74" ht="14.45" customHeight="1">
      <c r="B9" s="20"/>
      <c r="AR9" s="20"/>
      <c r="BE9" s="222"/>
      <c r="BS9" s="17" t="s">
        <v>27</v>
      </c>
    </row>
    <row r="10" spans="1:74" ht="12" customHeight="1">
      <c r="B10" s="20"/>
      <c r="D10" s="27" t="s">
        <v>28</v>
      </c>
      <c r="AK10" s="27" t="s">
        <v>29</v>
      </c>
      <c r="AN10" s="25" t="s">
        <v>30</v>
      </c>
      <c r="AR10" s="20"/>
      <c r="BE10" s="222"/>
      <c r="BS10" s="17" t="s">
        <v>18</v>
      </c>
    </row>
    <row r="11" spans="1:74" ht="18.399999999999999" customHeight="1">
      <c r="B11" s="20"/>
      <c r="E11" s="25" t="s">
        <v>23</v>
      </c>
      <c r="AK11" s="27" t="s">
        <v>31</v>
      </c>
      <c r="AN11" s="25" t="s">
        <v>1</v>
      </c>
      <c r="AR11" s="20"/>
      <c r="BE11" s="222"/>
      <c r="BS11" s="17" t="s">
        <v>18</v>
      </c>
    </row>
    <row r="12" spans="1:74" ht="6.95" customHeight="1">
      <c r="B12" s="20"/>
      <c r="AR12" s="20"/>
      <c r="BE12" s="222"/>
      <c r="BS12" s="17" t="s">
        <v>18</v>
      </c>
    </row>
    <row r="13" spans="1:74" ht="12" customHeight="1">
      <c r="B13" s="20"/>
      <c r="D13" s="27" t="s">
        <v>32</v>
      </c>
      <c r="AK13" s="27" t="s">
        <v>29</v>
      </c>
      <c r="AN13" s="29" t="s">
        <v>33</v>
      </c>
      <c r="AR13" s="20"/>
      <c r="BE13" s="222"/>
      <c r="BS13" s="17" t="s">
        <v>18</v>
      </c>
    </row>
    <row r="14" spans="1:74" ht="12.75">
      <c r="B14" s="20"/>
      <c r="E14" s="227" t="s">
        <v>33</v>
      </c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7" t="s">
        <v>31</v>
      </c>
      <c r="AN14" s="29" t="s">
        <v>33</v>
      </c>
      <c r="AR14" s="20"/>
      <c r="BE14" s="222"/>
      <c r="BS14" s="17" t="s">
        <v>18</v>
      </c>
    </row>
    <row r="15" spans="1:74" ht="6.95" customHeight="1">
      <c r="B15" s="20"/>
      <c r="AR15" s="20"/>
      <c r="BE15" s="222"/>
      <c r="BS15" s="17" t="s">
        <v>4</v>
      </c>
    </row>
    <row r="16" spans="1:74" ht="12" customHeight="1">
      <c r="B16" s="20"/>
      <c r="D16" s="27" t="s">
        <v>34</v>
      </c>
      <c r="AK16" s="27" t="s">
        <v>29</v>
      </c>
      <c r="AN16" s="25" t="s">
        <v>35</v>
      </c>
      <c r="AR16" s="20"/>
      <c r="BE16" s="222"/>
      <c r="BS16" s="17" t="s">
        <v>4</v>
      </c>
    </row>
    <row r="17" spans="2:71" ht="18.399999999999999" customHeight="1">
      <c r="B17" s="20"/>
      <c r="E17" s="25" t="s">
        <v>36</v>
      </c>
      <c r="AK17" s="27" t="s">
        <v>31</v>
      </c>
      <c r="AN17" s="25" t="s">
        <v>37</v>
      </c>
      <c r="AR17" s="20"/>
      <c r="BE17" s="222"/>
      <c r="BS17" s="17" t="s">
        <v>38</v>
      </c>
    </row>
    <row r="18" spans="2:71" ht="6.95" customHeight="1">
      <c r="B18" s="20"/>
      <c r="AR18" s="20"/>
      <c r="BE18" s="222"/>
      <c r="BS18" s="17" t="s">
        <v>6</v>
      </c>
    </row>
    <row r="19" spans="2:71" ht="12" customHeight="1">
      <c r="B19" s="20"/>
      <c r="D19" s="27" t="s">
        <v>39</v>
      </c>
      <c r="AK19" s="27" t="s">
        <v>29</v>
      </c>
      <c r="AN19" s="25" t="s">
        <v>1</v>
      </c>
      <c r="AR19" s="20"/>
      <c r="BE19" s="222"/>
      <c r="BS19" s="17" t="s">
        <v>6</v>
      </c>
    </row>
    <row r="20" spans="2:71" ht="18.399999999999999" customHeight="1">
      <c r="B20" s="20"/>
      <c r="E20" s="25" t="s">
        <v>40</v>
      </c>
      <c r="AK20" s="27" t="s">
        <v>31</v>
      </c>
      <c r="AN20" s="25" t="s">
        <v>1</v>
      </c>
      <c r="AR20" s="20"/>
      <c r="BE20" s="222"/>
      <c r="BS20" s="17" t="s">
        <v>38</v>
      </c>
    </row>
    <row r="21" spans="2:71" ht="6.95" customHeight="1">
      <c r="B21" s="20"/>
      <c r="AR21" s="20"/>
      <c r="BE21" s="222"/>
    </row>
    <row r="22" spans="2:71" ht="12" customHeight="1">
      <c r="B22" s="20"/>
      <c r="D22" s="27" t="s">
        <v>41</v>
      </c>
      <c r="AR22" s="20"/>
      <c r="BE22" s="222"/>
    </row>
    <row r="23" spans="2:71" ht="119.25" customHeight="1">
      <c r="B23" s="20"/>
      <c r="E23" s="229" t="s">
        <v>42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R23" s="20"/>
      <c r="BE23" s="222"/>
    </row>
    <row r="24" spans="2:71" ht="6.95" customHeight="1">
      <c r="B24" s="20"/>
      <c r="AR24" s="20"/>
      <c r="BE24" s="222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2"/>
    </row>
    <row r="26" spans="2:71" s="1" customFormat="1" ht="25.9" customHeight="1">
      <c r="B26" s="32"/>
      <c r="D26" s="33" t="s">
        <v>43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30">
        <f>ROUND(AG94,2)</f>
        <v>0</v>
      </c>
      <c r="AL26" s="231"/>
      <c r="AM26" s="231"/>
      <c r="AN26" s="231"/>
      <c r="AO26" s="231"/>
      <c r="AR26" s="32"/>
      <c r="BE26" s="222"/>
    </row>
    <row r="27" spans="2:71" s="1" customFormat="1" ht="6.95" customHeight="1">
      <c r="B27" s="32"/>
      <c r="AR27" s="32"/>
      <c r="BE27" s="222"/>
    </row>
    <row r="28" spans="2:71" s="1" customFormat="1" ht="12.75">
      <c r="B28" s="32"/>
      <c r="L28" s="232" t="s">
        <v>44</v>
      </c>
      <c r="M28" s="232"/>
      <c r="N28" s="232"/>
      <c r="O28" s="232"/>
      <c r="P28" s="232"/>
      <c r="W28" s="232" t="s">
        <v>45</v>
      </c>
      <c r="X28" s="232"/>
      <c r="Y28" s="232"/>
      <c r="Z28" s="232"/>
      <c r="AA28" s="232"/>
      <c r="AB28" s="232"/>
      <c r="AC28" s="232"/>
      <c r="AD28" s="232"/>
      <c r="AE28" s="232"/>
      <c r="AK28" s="232" t="s">
        <v>46</v>
      </c>
      <c r="AL28" s="232"/>
      <c r="AM28" s="232"/>
      <c r="AN28" s="232"/>
      <c r="AO28" s="232"/>
      <c r="AR28" s="32"/>
      <c r="BE28" s="222"/>
    </row>
    <row r="29" spans="2:71" s="2" customFormat="1" ht="14.45" customHeight="1">
      <c r="B29" s="36"/>
      <c r="D29" s="27" t="s">
        <v>47</v>
      </c>
      <c r="F29" s="27" t="s">
        <v>48</v>
      </c>
      <c r="L29" s="235">
        <v>0.21</v>
      </c>
      <c r="M29" s="234"/>
      <c r="N29" s="234"/>
      <c r="O29" s="234"/>
      <c r="P29" s="234"/>
      <c r="W29" s="233">
        <f>ROUND(AZ94, 2)</f>
        <v>0</v>
      </c>
      <c r="X29" s="234"/>
      <c r="Y29" s="234"/>
      <c r="Z29" s="234"/>
      <c r="AA29" s="234"/>
      <c r="AB29" s="234"/>
      <c r="AC29" s="234"/>
      <c r="AD29" s="234"/>
      <c r="AE29" s="234"/>
      <c r="AK29" s="233">
        <f>ROUND(AV94, 2)</f>
        <v>0</v>
      </c>
      <c r="AL29" s="234"/>
      <c r="AM29" s="234"/>
      <c r="AN29" s="234"/>
      <c r="AO29" s="234"/>
      <c r="AR29" s="36"/>
      <c r="BE29" s="223"/>
    </row>
    <row r="30" spans="2:71" s="2" customFormat="1" ht="14.45" customHeight="1">
      <c r="B30" s="36"/>
      <c r="F30" s="27" t="s">
        <v>49</v>
      </c>
      <c r="L30" s="235">
        <v>0.12</v>
      </c>
      <c r="M30" s="234"/>
      <c r="N30" s="234"/>
      <c r="O30" s="234"/>
      <c r="P30" s="234"/>
      <c r="W30" s="233">
        <f>ROUND(BA94, 2)</f>
        <v>0</v>
      </c>
      <c r="X30" s="234"/>
      <c r="Y30" s="234"/>
      <c r="Z30" s="234"/>
      <c r="AA30" s="234"/>
      <c r="AB30" s="234"/>
      <c r="AC30" s="234"/>
      <c r="AD30" s="234"/>
      <c r="AE30" s="234"/>
      <c r="AK30" s="233">
        <f>ROUND(AW94, 2)</f>
        <v>0</v>
      </c>
      <c r="AL30" s="234"/>
      <c r="AM30" s="234"/>
      <c r="AN30" s="234"/>
      <c r="AO30" s="234"/>
      <c r="AR30" s="36"/>
      <c r="BE30" s="223"/>
    </row>
    <row r="31" spans="2:71" s="2" customFormat="1" ht="14.45" hidden="1" customHeight="1">
      <c r="B31" s="36"/>
      <c r="F31" s="27" t="s">
        <v>50</v>
      </c>
      <c r="L31" s="235">
        <v>0.21</v>
      </c>
      <c r="M31" s="234"/>
      <c r="N31" s="234"/>
      <c r="O31" s="234"/>
      <c r="P31" s="234"/>
      <c r="W31" s="233">
        <f>ROUND(BB94, 2)</f>
        <v>0</v>
      </c>
      <c r="X31" s="234"/>
      <c r="Y31" s="234"/>
      <c r="Z31" s="234"/>
      <c r="AA31" s="234"/>
      <c r="AB31" s="234"/>
      <c r="AC31" s="234"/>
      <c r="AD31" s="234"/>
      <c r="AE31" s="234"/>
      <c r="AK31" s="233">
        <v>0</v>
      </c>
      <c r="AL31" s="234"/>
      <c r="AM31" s="234"/>
      <c r="AN31" s="234"/>
      <c r="AO31" s="234"/>
      <c r="AR31" s="36"/>
      <c r="BE31" s="223"/>
    </row>
    <row r="32" spans="2:71" s="2" customFormat="1" ht="14.45" hidden="1" customHeight="1">
      <c r="B32" s="36"/>
      <c r="F32" s="27" t="s">
        <v>51</v>
      </c>
      <c r="L32" s="235">
        <v>0.12</v>
      </c>
      <c r="M32" s="234"/>
      <c r="N32" s="234"/>
      <c r="O32" s="234"/>
      <c r="P32" s="234"/>
      <c r="W32" s="233">
        <f>ROUND(BC94, 2)</f>
        <v>0</v>
      </c>
      <c r="X32" s="234"/>
      <c r="Y32" s="234"/>
      <c r="Z32" s="234"/>
      <c r="AA32" s="234"/>
      <c r="AB32" s="234"/>
      <c r="AC32" s="234"/>
      <c r="AD32" s="234"/>
      <c r="AE32" s="234"/>
      <c r="AK32" s="233">
        <v>0</v>
      </c>
      <c r="AL32" s="234"/>
      <c r="AM32" s="234"/>
      <c r="AN32" s="234"/>
      <c r="AO32" s="234"/>
      <c r="AR32" s="36"/>
      <c r="BE32" s="223"/>
    </row>
    <row r="33" spans="2:57" s="2" customFormat="1" ht="14.45" hidden="1" customHeight="1">
      <c r="B33" s="36"/>
      <c r="F33" s="27" t="s">
        <v>52</v>
      </c>
      <c r="L33" s="235">
        <v>0</v>
      </c>
      <c r="M33" s="234"/>
      <c r="N33" s="234"/>
      <c r="O33" s="234"/>
      <c r="P33" s="234"/>
      <c r="W33" s="233">
        <f>ROUND(BD94, 2)</f>
        <v>0</v>
      </c>
      <c r="X33" s="234"/>
      <c r="Y33" s="234"/>
      <c r="Z33" s="234"/>
      <c r="AA33" s="234"/>
      <c r="AB33" s="234"/>
      <c r="AC33" s="234"/>
      <c r="AD33" s="234"/>
      <c r="AE33" s="234"/>
      <c r="AK33" s="233">
        <v>0</v>
      </c>
      <c r="AL33" s="234"/>
      <c r="AM33" s="234"/>
      <c r="AN33" s="234"/>
      <c r="AO33" s="234"/>
      <c r="AR33" s="36"/>
      <c r="BE33" s="223"/>
    </row>
    <row r="34" spans="2:57" s="1" customFormat="1" ht="6.95" customHeight="1">
      <c r="B34" s="32"/>
      <c r="AR34" s="32"/>
      <c r="BE34" s="222"/>
    </row>
    <row r="35" spans="2:57" s="1" customFormat="1" ht="25.9" customHeight="1">
      <c r="B35" s="32"/>
      <c r="C35" s="37"/>
      <c r="D35" s="38" t="s">
        <v>53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54</v>
      </c>
      <c r="U35" s="39"/>
      <c r="V35" s="39"/>
      <c r="W35" s="39"/>
      <c r="X35" s="239" t="s">
        <v>55</v>
      </c>
      <c r="Y35" s="237"/>
      <c r="Z35" s="237"/>
      <c r="AA35" s="237"/>
      <c r="AB35" s="237"/>
      <c r="AC35" s="39"/>
      <c r="AD35" s="39"/>
      <c r="AE35" s="39"/>
      <c r="AF35" s="39"/>
      <c r="AG35" s="39"/>
      <c r="AH35" s="39"/>
      <c r="AI35" s="39"/>
      <c r="AJ35" s="39"/>
      <c r="AK35" s="236">
        <f>SUM(AK26:AK33)</f>
        <v>0</v>
      </c>
      <c r="AL35" s="237"/>
      <c r="AM35" s="237"/>
      <c r="AN35" s="237"/>
      <c r="AO35" s="238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56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57</v>
      </c>
      <c r="AI49" s="42"/>
      <c r="AJ49" s="42"/>
      <c r="AK49" s="42"/>
      <c r="AL49" s="42"/>
      <c r="AM49" s="42"/>
      <c r="AN49" s="42"/>
      <c r="AO49" s="42"/>
      <c r="AR49" s="32"/>
    </row>
    <row r="50" spans="2:44" ht="11.25">
      <c r="B50" s="20"/>
      <c r="AR50" s="20"/>
    </row>
    <row r="51" spans="2:44" ht="11.25">
      <c r="B51" s="20"/>
      <c r="AR51" s="20"/>
    </row>
    <row r="52" spans="2:44" ht="11.25">
      <c r="B52" s="20"/>
      <c r="AR52" s="20"/>
    </row>
    <row r="53" spans="2:44" ht="11.25">
      <c r="B53" s="20"/>
      <c r="AR53" s="20"/>
    </row>
    <row r="54" spans="2:44" ht="11.25">
      <c r="B54" s="20"/>
      <c r="AR54" s="20"/>
    </row>
    <row r="55" spans="2:44" ht="11.25">
      <c r="B55" s="20"/>
      <c r="AR55" s="20"/>
    </row>
    <row r="56" spans="2:44" ht="11.25">
      <c r="B56" s="20"/>
      <c r="AR56" s="20"/>
    </row>
    <row r="57" spans="2:44" ht="11.25">
      <c r="B57" s="20"/>
      <c r="AR57" s="20"/>
    </row>
    <row r="58" spans="2:44" ht="11.25">
      <c r="B58" s="20"/>
      <c r="AR58" s="20"/>
    </row>
    <row r="59" spans="2:44" ht="11.25">
      <c r="B59" s="20"/>
      <c r="AR59" s="20"/>
    </row>
    <row r="60" spans="2:44" s="1" customFormat="1" ht="12.75">
      <c r="B60" s="32"/>
      <c r="D60" s="43" t="s">
        <v>58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59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58</v>
      </c>
      <c r="AI60" s="34"/>
      <c r="AJ60" s="34"/>
      <c r="AK60" s="34"/>
      <c r="AL60" s="34"/>
      <c r="AM60" s="43" t="s">
        <v>59</v>
      </c>
      <c r="AN60" s="34"/>
      <c r="AO60" s="34"/>
      <c r="AR60" s="32"/>
    </row>
    <row r="61" spans="2:44" ht="11.25">
      <c r="B61" s="20"/>
      <c r="AR61" s="20"/>
    </row>
    <row r="62" spans="2:44" ht="11.25">
      <c r="B62" s="20"/>
      <c r="AR62" s="20"/>
    </row>
    <row r="63" spans="2:44" ht="11.25">
      <c r="B63" s="20"/>
      <c r="AR63" s="20"/>
    </row>
    <row r="64" spans="2:44" s="1" customFormat="1" ht="12.75">
      <c r="B64" s="32"/>
      <c r="D64" s="41" t="s">
        <v>60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61</v>
      </c>
      <c r="AI64" s="42"/>
      <c r="AJ64" s="42"/>
      <c r="AK64" s="42"/>
      <c r="AL64" s="42"/>
      <c r="AM64" s="42"/>
      <c r="AN64" s="42"/>
      <c r="AO64" s="42"/>
      <c r="AR64" s="32"/>
    </row>
    <row r="65" spans="2:44" ht="11.25">
      <c r="B65" s="20"/>
      <c r="AR65" s="20"/>
    </row>
    <row r="66" spans="2:44" ht="11.25">
      <c r="B66" s="20"/>
      <c r="AR66" s="20"/>
    </row>
    <row r="67" spans="2:44" ht="11.25">
      <c r="B67" s="20"/>
      <c r="AR67" s="20"/>
    </row>
    <row r="68" spans="2:44" ht="11.25">
      <c r="B68" s="20"/>
      <c r="AR68" s="20"/>
    </row>
    <row r="69" spans="2:44" ht="11.25">
      <c r="B69" s="20"/>
      <c r="AR69" s="20"/>
    </row>
    <row r="70" spans="2:44" ht="11.25">
      <c r="B70" s="20"/>
      <c r="AR70" s="20"/>
    </row>
    <row r="71" spans="2:44" ht="11.25">
      <c r="B71" s="20"/>
      <c r="AR71" s="20"/>
    </row>
    <row r="72" spans="2:44" ht="11.25">
      <c r="B72" s="20"/>
      <c r="AR72" s="20"/>
    </row>
    <row r="73" spans="2:44" ht="11.25">
      <c r="B73" s="20"/>
      <c r="AR73" s="20"/>
    </row>
    <row r="74" spans="2:44" ht="11.25">
      <c r="B74" s="20"/>
      <c r="AR74" s="20"/>
    </row>
    <row r="75" spans="2:44" s="1" customFormat="1" ht="12.75">
      <c r="B75" s="32"/>
      <c r="D75" s="43" t="s">
        <v>58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59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58</v>
      </c>
      <c r="AI75" s="34"/>
      <c r="AJ75" s="34"/>
      <c r="AK75" s="34"/>
      <c r="AL75" s="34"/>
      <c r="AM75" s="43" t="s">
        <v>59</v>
      </c>
      <c r="AN75" s="34"/>
      <c r="AO75" s="34"/>
      <c r="AR75" s="32"/>
    </row>
    <row r="76" spans="2:44" s="1" customFormat="1" ht="11.25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62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12-128c</v>
      </c>
      <c r="AR84" s="48"/>
    </row>
    <row r="85" spans="1:91" s="4" customFormat="1" ht="36.950000000000003" customHeight="1">
      <c r="B85" s="49"/>
      <c r="C85" s="50" t="s">
        <v>16</v>
      </c>
      <c r="L85" s="205" t="str">
        <f>K6</f>
        <v>ZTV Pacov II.etapa - pod etapa č.3</v>
      </c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22</v>
      </c>
      <c r="L87" s="51" t="str">
        <f>IF(K8="","",K8)</f>
        <v>město Pacov</v>
      </c>
      <c r="AI87" s="27" t="s">
        <v>24</v>
      </c>
      <c r="AM87" s="210" t="str">
        <f>IF(AN8= "","",AN8)</f>
        <v>9. 8. 2024</v>
      </c>
      <c r="AN87" s="210"/>
      <c r="AR87" s="32"/>
    </row>
    <row r="88" spans="1:91" s="1" customFormat="1" ht="6.95" customHeight="1">
      <c r="B88" s="32"/>
      <c r="AR88" s="32"/>
    </row>
    <row r="89" spans="1:91" s="1" customFormat="1" ht="25.7" customHeight="1">
      <c r="B89" s="32"/>
      <c r="C89" s="27" t="s">
        <v>28</v>
      </c>
      <c r="L89" s="3" t="str">
        <f>IF(E11= "","",E11)</f>
        <v>město Pacov</v>
      </c>
      <c r="AI89" s="27" t="s">
        <v>34</v>
      </c>
      <c r="AM89" s="215" t="str">
        <f>IF(E17="","",E17)</f>
        <v>PROJEKT CENTRUM NOVA s.r.o.</v>
      </c>
      <c r="AN89" s="216"/>
      <c r="AO89" s="216"/>
      <c r="AP89" s="216"/>
      <c r="AR89" s="32"/>
      <c r="AS89" s="211" t="s">
        <v>63</v>
      </c>
      <c r="AT89" s="212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32</v>
      </c>
      <c r="L90" s="3" t="str">
        <f>IF(E14= "Vyplň údaj","",E14)</f>
        <v/>
      </c>
      <c r="AI90" s="27" t="s">
        <v>39</v>
      </c>
      <c r="AM90" s="215" t="str">
        <f>IF(E20="","",E20)</f>
        <v xml:space="preserve"> </v>
      </c>
      <c r="AN90" s="216"/>
      <c r="AO90" s="216"/>
      <c r="AP90" s="216"/>
      <c r="AR90" s="32"/>
      <c r="AS90" s="213"/>
      <c r="AT90" s="214"/>
      <c r="BD90" s="56"/>
    </row>
    <row r="91" spans="1:91" s="1" customFormat="1" ht="10.9" customHeight="1">
      <c r="B91" s="32"/>
      <c r="AR91" s="32"/>
      <c r="AS91" s="213"/>
      <c r="AT91" s="214"/>
      <c r="BD91" s="56"/>
    </row>
    <row r="92" spans="1:91" s="1" customFormat="1" ht="29.25" customHeight="1">
      <c r="B92" s="32"/>
      <c r="C92" s="209" t="s">
        <v>64</v>
      </c>
      <c r="D92" s="208"/>
      <c r="E92" s="208"/>
      <c r="F92" s="208"/>
      <c r="G92" s="208"/>
      <c r="H92" s="57"/>
      <c r="I92" s="207" t="s">
        <v>65</v>
      </c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18" t="s">
        <v>66</v>
      </c>
      <c r="AH92" s="208"/>
      <c r="AI92" s="208"/>
      <c r="AJ92" s="208"/>
      <c r="AK92" s="208"/>
      <c r="AL92" s="208"/>
      <c r="AM92" s="208"/>
      <c r="AN92" s="207" t="s">
        <v>67</v>
      </c>
      <c r="AO92" s="208"/>
      <c r="AP92" s="217"/>
      <c r="AQ92" s="58" t="s">
        <v>68</v>
      </c>
      <c r="AR92" s="32"/>
      <c r="AS92" s="59" t="s">
        <v>69</v>
      </c>
      <c r="AT92" s="60" t="s">
        <v>70</v>
      </c>
      <c r="AU92" s="60" t="s">
        <v>71</v>
      </c>
      <c r="AV92" s="60" t="s">
        <v>72</v>
      </c>
      <c r="AW92" s="60" t="s">
        <v>73</v>
      </c>
      <c r="AX92" s="60" t="s">
        <v>74</v>
      </c>
      <c r="AY92" s="60" t="s">
        <v>75</v>
      </c>
      <c r="AZ92" s="60" t="s">
        <v>76</v>
      </c>
      <c r="BA92" s="60" t="s">
        <v>77</v>
      </c>
      <c r="BB92" s="60" t="s">
        <v>78</v>
      </c>
      <c r="BC92" s="60" t="s">
        <v>79</v>
      </c>
      <c r="BD92" s="61" t="s">
        <v>80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81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19">
        <f>ROUND(AG95+AG97+AG99+AG103+AG106+AG109+AG112+AG115+AG117+AG119,2)</f>
        <v>0</v>
      </c>
      <c r="AH94" s="219"/>
      <c r="AI94" s="219"/>
      <c r="AJ94" s="219"/>
      <c r="AK94" s="219"/>
      <c r="AL94" s="219"/>
      <c r="AM94" s="219"/>
      <c r="AN94" s="220">
        <f t="shared" ref="AN94:AN120" si="0">SUM(AG94,AT94)</f>
        <v>0</v>
      </c>
      <c r="AO94" s="220"/>
      <c r="AP94" s="220"/>
      <c r="AQ94" s="67" t="s">
        <v>1</v>
      </c>
      <c r="AR94" s="63"/>
      <c r="AS94" s="68">
        <f>ROUND(AS95+AS97+AS99+AS103+AS106+AS109+AS112+AS115+AS117+AS119,2)</f>
        <v>0</v>
      </c>
      <c r="AT94" s="69">
        <f t="shared" ref="AT94:AT120" si="1">ROUND(SUM(AV94:AW94),2)</f>
        <v>0</v>
      </c>
      <c r="AU94" s="70">
        <f>ROUND(AU95+AU97+AU99+AU103+AU106+AU109+AU112+AU115+AU117+AU119,5)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ROUND(AZ95+AZ97+AZ99+AZ103+AZ106+AZ109+AZ112+AZ115+AZ117+AZ119,2)</f>
        <v>0</v>
      </c>
      <c r="BA94" s="69">
        <f>ROUND(BA95+BA97+BA99+BA103+BA106+BA109+BA112+BA115+BA117+BA119,2)</f>
        <v>0</v>
      </c>
      <c r="BB94" s="69">
        <f>ROUND(BB95+BB97+BB99+BB103+BB106+BB109+BB112+BB115+BB117+BB119,2)</f>
        <v>0</v>
      </c>
      <c r="BC94" s="69">
        <f>ROUND(BC95+BC97+BC99+BC103+BC106+BC109+BC112+BC115+BC117+BC119,2)</f>
        <v>0</v>
      </c>
      <c r="BD94" s="71">
        <f>ROUND(BD95+BD97+BD99+BD103+BD106+BD109+BD112+BD115+BD117+BD119,2)</f>
        <v>0</v>
      </c>
      <c r="BS94" s="72" t="s">
        <v>82</v>
      </c>
      <c r="BT94" s="72" t="s">
        <v>83</v>
      </c>
      <c r="BU94" s="73" t="s">
        <v>84</v>
      </c>
      <c r="BV94" s="72" t="s">
        <v>85</v>
      </c>
      <c r="BW94" s="72" t="s">
        <v>5</v>
      </c>
      <c r="BX94" s="72" t="s">
        <v>86</v>
      </c>
      <c r="CL94" s="72" t="s">
        <v>1</v>
      </c>
    </row>
    <row r="95" spans="1:91" s="6" customFormat="1" ht="16.5" customHeight="1">
      <c r="B95" s="74"/>
      <c r="C95" s="75"/>
      <c r="D95" s="199" t="s">
        <v>87</v>
      </c>
      <c r="E95" s="199"/>
      <c r="F95" s="199"/>
      <c r="G95" s="199"/>
      <c r="H95" s="199"/>
      <c r="I95" s="76"/>
      <c r="J95" s="199" t="s">
        <v>88</v>
      </c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202">
        <f>ROUND(AG96,2)</f>
        <v>0</v>
      </c>
      <c r="AH95" s="203"/>
      <c r="AI95" s="203"/>
      <c r="AJ95" s="203"/>
      <c r="AK95" s="203"/>
      <c r="AL95" s="203"/>
      <c r="AM95" s="203"/>
      <c r="AN95" s="204">
        <f t="shared" si="0"/>
        <v>0</v>
      </c>
      <c r="AO95" s="203"/>
      <c r="AP95" s="203"/>
      <c r="AQ95" s="77" t="s">
        <v>89</v>
      </c>
      <c r="AR95" s="74"/>
      <c r="AS95" s="78">
        <f>ROUND(AS96,2)</f>
        <v>0</v>
      </c>
      <c r="AT95" s="79">
        <f t="shared" si="1"/>
        <v>0</v>
      </c>
      <c r="AU95" s="80">
        <f>ROUND(AU96,5)</f>
        <v>0</v>
      </c>
      <c r="AV95" s="79">
        <f>ROUND(AZ95*L29,2)</f>
        <v>0</v>
      </c>
      <c r="AW95" s="79">
        <f>ROUND(BA95*L30,2)</f>
        <v>0</v>
      </c>
      <c r="AX95" s="79">
        <f>ROUND(BB95*L29,2)</f>
        <v>0</v>
      </c>
      <c r="AY95" s="79">
        <f>ROUND(BC95*L30,2)</f>
        <v>0</v>
      </c>
      <c r="AZ95" s="79">
        <f>ROUND(AZ96,2)</f>
        <v>0</v>
      </c>
      <c r="BA95" s="79">
        <f>ROUND(BA96,2)</f>
        <v>0</v>
      </c>
      <c r="BB95" s="79">
        <f>ROUND(BB96,2)</f>
        <v>0</v>
      </c>
      <c r="BC95" s="79">
        <f>ROUND(BC96,2)</f>
        <v>0</v>
      </c>
      <c r="BD95" s="81">
        <f>ROUND(BD96,2)</f>
        <v>0</v>
      </c>
      <c r="BS95" s="82" t="s">
        <v>82</v>
      </c>
      <c r="BT95" s="82" t="s">
        <v>21</v>
      </c>
      <c r="BU95" s="82" t="s">
        <v>84</v>
      </c>
      <c r="BV95" s="82" t="s">
        <v>85</v>
      </c>
      <c r="BW95" s="82" t="s">
        <v>90</v>
      </c>
      <c r="BX95" s="82" t="s">
        <v>5</v>
      </c>
      <c r="CL95" s="82" t="s">
        <v>1</v>
      </c>
      <c r="CM95" s="82" t="s">
        <v>91</v>
      </c>
    </row>
    <row r="96" spans="1:91" s="3" customFormat="1" ht="16.5" customHeight="1">
      <c r="A96" s="83" t="s">
        <v>92</v>
      </c>
      <c r="B96" s="48"/>
      <c r="C96" s="9"/>
      <c r="D96" s="9"/>
      <c r="E96" s="198" t="s">
        <v>87</v>
      </c>
      <c r="F96" s="198"/>
      <c r="G96" s="198"/>
      <c r="H96" s="198"/>
      <c r="I96" s="198"/>
      <c r="J96" s="9"/>
      <c r="K96" s="198" t="s">
        <v>88</v>
      </c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200">
        <f>'VRN - Vedlejší a ostatní ...'!J32</f>
        <v>0</v>
      </c>
      <c r="AH96" s="201"/>
      <c r="AI96" s="201"/>
      <c r="AJ96" s="201"/>
      <c r="AK96" s="201"/>
      <c r="AL96" s="201"/>
      <c r="AM96" s="201"/>
      <c r="AN96" s="200">
        <f t="shared" si="0"/>
        <v>0</v>
      </c>
      <c r="AO96" s="201"/>
      <c r="AP96" s="201"/>
      <c r="AQ96" s="84" t="s">
        <v>93</v>
      </c>
      <c r="AR96" s="48"/>
      <c r="AS96" s="85">
        <v>0</v>
      </c>
      <c r="AT96" s="86">
        <f t="shared" si="1"/>
        <v>0</v>
      </c>
      <c r="AU96" s="87">
        <f>'VRN - Vedlejší a ostatní ...'!P122</f>
        <v>0</v>
      </c>
      <c r="AV96" s="86">
        <f>'VRN - Vedlejší a ostatní ...'!J35</f>
        <v>0</v>
      </c>
      <c r="AW96" s="86">
        <f>'VRN - Vedlejší a ostatní ...'!J36</f>
        <v>0</v>
      </c>
      <c r="AX96" s="86">
        <f>'VRN - Vedlejší a ostatní ...'!J37</f>
        <v>0</v>
      </c>
      <c r="AY96" s="86">
        <f>'VRN - Vedlejší a ostatní ...'!J38</f>
        <v>0</v>
      </c>
      <c r="AZ96" s="86">
        <f>'VRN - Vedlejší a ostatní ...'!F35</f>
        <v>0</v>
      </c>
      <c r="BA96" s="86">
        <f>'VRN - Vedlejší a ostatní ...'!F36</f>
        <v>0</v>
      </c>
      <c r="BB96" s="86">
        <f>'VRN - Vedlejší a ostatní ...'!F37</f>
        <v>0</v>
      </c>
      <c r="BC96" s="86">
        <f>'VRN - Vedlejší a ostatní ...'!F38</f>
        <v>0</v>
      </c>
      <c r="BD96" s="88">
        <f>'VRN - Vedlejší a ostatní ...'!F39</f>
        <v>0</v>
      </c>
      <c r="BT96" s="25" t="s">
        <v>91</v>
      </c>
      <c r="BV96" s="25" t="s">
        <v>85</v>
      </c>
      <c r="BW96" s="25" t="s">
        <v>94</v>
      </c>
      <c r="BX96" s="25" t="s">
        <v>90</v>
      </c>
      <c r="CL96" s="25" t="s">
        <v>1</v>
      </c>
    </row>
    <row r="97" spans="1:91" s="6" customFormat="1" ht="16.5" customHeight="1">
      <c r="B97" s="74"/>
      <c r="C97" s="75"/>
      <c r="D97" s="199" t="s">
        <v>95</v>
      </c>
      <c r="E97" s="199"/>
      <c r="F97" s="199"/>
      <c r="G97" s="199"/>
      <c r="H97" s="199"/>
      <c r="I97" s="76"/>
      <c r="J97" s="199" t="s">
        <v>96</v>
      </c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202">
        <f>ROUND(AG98,2)</f>
        <v>0</v>
      </c>
      <c r="AH97" s="203"/>
      <c r="AI97" s="203"/>
      <c r="AJ97" s="203"/>
      <c r="AK97" s="203"/>
      <c r="AL97" s="203"/>
      <c r="AM97" s="203"/>
      <c r="AN97" s="204">
        <f t="shared" si="0"/>
        <v>0</v>
      </c>
      <c r="AO97" s="203"/>
      <c r="AP97" s="203"/>
      <c r="AQ97" s="77" t="s">
        <v>97</v>
      </c>
      <c r="AR97" s="74"/>
      <c r="AS97" s="78">
        <f>ROUND(AS98,2)</f>
        <v>0</v>
      </c>
      <c r="AT97" s="79">
        <f t="shared" si="1"/>
        <v>0</v>
      </c>
      <c r="AU97" s="80">
        <f>ROUND(AU98,5)</f>
        <v>0</v>
      </c>
      <c r="AV97" s="79">
        <f>ROUND(AZ97*L29,2)</f>
        <v>0</v>
      </c>
      <c r="AW97" s="79">
        <f>ROUND(BA97*L30,2)</f>
        <v>0</v>
      </c>
      <c r="AX97" s="79">
        <f>ROUND(BB97*L29,2)</f>
        <v>0</v>
      </c>
      <c r="AY97" s="79">
        <f>ROUND(BC97*L30,2)</f>
        <v>0</v>
      </c>
      <c r="AZ97" s="79">
        <f>ROUND(AZ98,2)</f>
        <v>0</v>
      </c>
      <c r="BA97" s="79">
        <f>ROUND(BA98,2)</f>
        <v>0</v>
      </c>
      <c r="BB97" s="79">
        <f>ROUND(BB98,2)</f>
        <v>0</v>
      </c>
      <c r="BC97" s="79">
        <f>ROUND(BC98,2)</f>
        <v>0</v>
      </c>
      <c r="BD97" s="81">
        <f>ROUND(BD98,2)</f>
        <v>0</v>
      </c>
      <c r="BS97" s="82" t="s">
        <v>82</v>
      </c>
      <c r="BT97" s="82" t="s">
        <v>21</v>
      </c>
      <c r="BU97" s="82" t="s">
        <v>84</v>
      </c>
      <c r="BV97" s="82" t="s">
        <v>85</v>
      </c>
      <c r="BW97" s="82" t="s">
        <v>98</v>
      </c>
      <c r="BX97" s="82" t="s">
        <v>5</v>
      </c>
      <c r="CL97" s="82" t="s">
        <v>1</v>
      </c>
      <c r="CM97" s="82" t="s">
        <v>91</v>
      </c>
    </row>
    <row r="98" spans="1:91" s="3" customFormat="1" ht="16.5" customHeight="1">
      <c r="A98" s="83" t="s">
        <v>92</v>
      </c>
      <c r="B98" s="48"/>
      <c r="C98" s="9"/>
      <c r="D98" s="9"/>
      <c r="E98" s="198" t="s">
        <v>95</v>
      </c>
      <c r="F98" s="198"/>
      <c r="G98" s="198"/>
      <c r="H98" s="198"/>
      <c r="I98" s="198"/>
      <c r="J98" s="9"/>
      <c r="K98" s="198" t="s">
        <v>96</v>
      </c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200">
        <f>'IO-01 - Sadové úpravy'!J32</f>
        <v>0</v>
      </c>
      <c r="AH98" s="201"/>
      <c r="AI98" s="201"/>
      <c r="AJ98" s="201"/>
      <c r="AK98" s="201"/>
      <c r="AL98" s="201"/>
      <c r="AM98" s="201"/>
      <c r="AN98" s="200">
        <f t="shared" si="0"/>
        <v>0</v>
      </c>
      <c r="AO98" s="201"/>
      <c r="AP98" s="201"/>
      <c r="AQ98" s="84" t="s">
        <v>93</v>
      </c>
      <c r="AR98" s="48"/>
      <c r="AS98" s="85">
        <v>0</v>
      </c>
      <c r="AT98" s="86">
        <f t="shared" si="1"/>
        <v>0</v>
      </c>
      <c r="AU98" s="87">
        <f>'IO-01 - Sadové úpravy'!P124</f>
        <v>0</v>
      </c>
      <c r="AV98" s="86">
        <f>'IO-01 - Sadové úpravy'!J35</f>
        <v>0</v>
      </c>
      <c r="AW98" s="86">
        <f>'IO-01 - Sadové úpravy'!J36</f>
        <v>0</v>
      </c>
      <c r="AX98" s="86">
        <f>'IO-01 - Sadové úpravy'!J37</f>
        <v>0</v>
      </c>
      <c r="AY98" s="86">
        <f>'IO-01 - Sadové úpravy'!J38</f>
        <v>0</v>
      </c>
      <c r="AZ98" s="86">
        <f>'IO-01 - Sadové úpravy'!F35</f>
        <v>0</v>
      </c>
      <c r="BA98" s="86">
        <f>'IO-01 - Sadové úpravy'!F36</f>
        <v>0</v>
      </c>
      <c r="BB98" s="86">
        <f>'IO-01 - Sadové úpravy'!F37</f>
        <v>0</v>
      </c>
      <c r="BC98" s="86">
        <f>'IO-01 - Sadové úpravy'!F38</f>
        <v>0</v>
      </c>
      <c r="BD98" s="88">
        <f>'IO-01 - Sadové úpravy'!F39</f>
        <v>0</v>
      </c>
      <c r="BT98" s="25" t="s">
        <v>91</v>
      </c>
      <c r="BV98" s="25" t="s">
        <v>85</v>
      </c>
      <c r="BW98" s="25" t="s">
        <v>99</v>
      </c>
      <c r="BX98" s="25" t="s">
        <v>98</v>
      </c>
      <c r="CL98" s="25" t="s">
        <v>100</v>
      </c>
    </row>
    <row r="99" spans="1:91" s="6" customFormat="1" ht="24.75" customHeight="1">
      <c r="B99" s="74"/>
      <c r="C99" s="75"/>
      <c r="D99" s="199" t="s">
        <v>101</v>
      </c>
      <c r="E99" s="199"/>
      <c r="F99" s="199"/>
      <c r="G99" s="199"/>
      <c r="H99" s="199"/>
      <c r="I99" s="76"/>
      <c r="J99" s="199" t="s">
        <v>102</v>
      </c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  <c r="AD99" s="199"/>
      <c r="AE99" s="199"/>
      <c r="AF99" s="199"/>
      <c r="AG99" s="202">
        <f>ROUND(SUM(AG100:AG102),2)</f>
        <v>0</v>
      </c>
      <c r="AH99" s="203"/>
      <c r="AI99" s="203"/>
      <c r="AJ99" s="203"/>
      <c r="AK99" s="203"/>
      <c r="AL99" s="203"/>
      <c r="AM99" s="203"/>
      <c r="AN99" s="204">
        <f t="shared" si="0"/>
        <v>0</v>
      </c>
      <c r="AO99" s="203"/>
      <c r="AP99" s="203"/>
      <c r="AQ99" s="77" t="s">
        <v>97</v>
      </c>
      <c r="AR99" s="74"/>
      <c r="AS99" s="78">
        <f>ROUND(SUM(AS100:AS102),2)</f>
        <v>0</v>
      </c>
      <c r="AT99" s="79">
        <f t="shared" si="1"/>
        <v>0</v>
      </c>
      <c r="AU99" s="80">
        <f>ROUND(SUM(AU100:AU102),5)</f>
        <v>0</v>
      </c>
      <c r="AV99" s="79">
        <f>ROUND(AZ99*L29,2)</f>
        <v>0</v>
      </c>
      <c r="AW99" s="79">
        <f>ROUND(BA99*L30,2)</f>
        <v>0</v>
      </c>
      <c r="AX99" s="79">
        <f>ROUND(BB99*L29,2)</f>
        <v>0</v>
      </c>
      <c r="AY99" s="79">
        <f>ROUND(BC99*L30,2)</f>
        <v>0</v>
      </c>
      <c r="AZ99" s="79">
        <f>ROUND(SUM(AZ100:AZ102),2)</f>
        <v>0</v>
      </c>
      <c r="BA99" s="79">
        <f>ROUND(SUM(BA100:BA102),2)</f>
        <v>0</v>
      </c>
      <c r="BB99" s="79">
        <f>ROUND(SUM(BB100:BB102),2)</f>
        <v>0</v>
      </c>
      <c r="BC99" s="79">
        <f>ROUND(SUM(BC100:BC102),2)</f>
        <v>0</v>
      </c>
      <c r="BD99" s="81">
        <f>ROUND(SUM(BD100:BD102),2)</f>
        <v>0</v>
      </c>
      <c r="BS99" s="82" t="s">
        <v>82</v>
      </c>
      <c r="BT99" s="82" t="s">
        <v>21</v>
      </c>
      <c r="BU99" s="82" t="s">
        <v>84</v>
      </c>
      <c r="BV99" s="82" t="s">
        <v>85</v>
      </c>
      <c r="BW99" s="82" t="s">
        <v>103</v>
      </c>
      <c r="BX99" s="82" t="s">
        <v>5</v>
      </c>
      <c r="CL99" s="82" t="s">
        <v>1</v>
      </c>
      <c r="CM99" s="82" t="s">
        <v>91</v>
      </c>
    </row>
    <row r="100" spans="1:91" s="3" customFormat="1" ht="16.5" customHeight="1">
      <c r="A100" s="83" t="s">
        <v>92</v>
      </c>
      <c r="B100" s="48"/>
      <c r="C100" s="9"/>
      <c r="D100" s="9"/>
      <c r="E100" s="198" t="s">
        <v>101</v>
      </c>
      <c r="F100" s="198"/>
      <c r="G100" s="198"/>
      <c r="H100" s="198"/>
      <c r="I100" s="198"/>
      <c r="J100" s="9"/>
      <c r="K100" s="198" t="s">
        <v>104</v>
      </c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98"/>
      <c r="AE100" s="198"/>
      <c r="AF100" s="198"/>
      <c r="AG100" s="200">
        <f>'IO-02 - Místní komunikace  '!J32</f>
        <v>0</v>
      </c>
      <c r="AH100" s="201"/>
      <c r="AI100" s="201"/>
      <c r="AJ100" s="201"/>
      <c r="AK100" s="201"/>
      <c r="AL100" s="201"/>
      <c r="AM100" s="201"/>
      <c r="AN100" s="200">
        <f t="shared" si="0"/>
        <v>0</v>
      </c>
      <c r="AO100" s="201"/>
      <c r="AP100" s="201"/>
      <c r="AQ100" s="84" t="s">
        <v>93</v>
      </c>
      <c r="AR100" s="48"/>
      <c r="AS100" s="85">
        <v>0</v>
      </c>
      <c r="AT100" s="86">
        <f t="shared" si="1"/>
        <v>0</v>
      </c>
      <c r="AU100" s="87">
        <f>'IO-02 - Místní komunikace  '!P128</f>
        <v>0</v>
      </c>
      <c r="AV100" s="86">
        <f>'IO-02 - Místní komunikace  '!J35</f>
        <v>0</v>
      </c>
      <c r="AW100" s="86">
        <f>'IO-02 - Místní komunikace  '!J36</f>
        <v>0</v>
      </c>
      <c r="AX100" s="86">
        <f>'IO-02 - Místní komunikace  '!J37</f>
        <v>0</v>
      </c>
      <c r="AY100" s="86">
        <f>'IO-02 - Místní komunikace  '!J38</f>
        <v>0</v>
      </c>
      <c r="AZ100" s="86">
        <f>'IO-02 - Místní komunikace  '!F35</f>
        <v>0</v>
      </c>
      <c r="BA100" s="86">
        <f>'IO-02 - Místní komunikace  '!F36</f>
        <v>0</v>
      </c>
      <c r="BB100" s="86">
        <f>'IO-02 - Místní komunikace  '!F37</f>
        <v>0</v>
      </c>
      <c r="BC100" s="86">
        <f>'IO-02 - Místní komunikace  '!F38</f>
        <v>0</v>
      </c>
      <c r="BD100" s="88">
        <f>'IO-02 - Místní komunikace  '!F39</f>
        <v>0</v>
      </c>
      <c r="BT100" s="25" t="s">
        <v>91</v>
      </c>
      <c r="BV100" s="25" t="s">
        <v>85</v>
      </c>
      <c r="BW100" s="25" t="s">
        <v>105</v>
      </c>
      <c r="BX100" s="25" t="s">
        <v>103</v>
      </c>
      <c r="CL100" s="25" t="s">
        <v>1</v>
      </c>
    </row>
    <row r="101" spans="1:91" s="3" customFormat="1" ht="16.5" customHeight="1">
      <c r="A101" s="83" t="s">
        <v>92</v>
      </c>
      <c r="B101" s="48"/>
      <c r="C101" s="9"/>
      <c r="D101" s="9"/>
      <c r="E101" s="198" t="s">
        <v>106</v>
      </c>
      <c r="F101" s="198"/>
      <c r="G101" s="198"/>
      <c r="H101" s="198"/>
      <c r="I101" s="198"/>
      <c r="J101" s="9"/>
      <c r="K101" s="198" t="s">
        <v>107</v>
      </c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200">
        <f>'IO-02a - Chodník pro pěší'!J32</f>
        <v>0</v>
      </c>
      <c r="AH101" s="201"/>
      <c r="AI101" s="201"/>
      <c r="AJ101" s="201"/>
      <c r="AK101" s="201"/>
      <c r="AL101" s="201"/>
      <c r="AM101" s="201"/>
      <c r="AN101" s="200">
        <f t="shared" si="0"/>
        <v>0</v>
      </c>
      <c r="AO101" s="201"/>
      <c r="AP101" s="201"/>
      <c r="AQ101" s="84" t="s">
        <v>93</v>
      </c>
      <c r="AR101" s="48"/>
      <c r="AS101" s="85">
        <v>0</v>
      </c>
      <c r="AT101" s="86">
        <f t="shared" si="1"/>
        <v>0</v>
      </c>
      <c r="AU101" s="87">
        <f>'IO-02a - Chodník pro pěší'!P124</f>
        <v>0</v>
      </c>
      <c r="AV101" s="86">
        <f>'IO-02a - Chodník pro pěší'!J35</f>
        <v>0</v>
      </c>
      <c r="AW101" s="86">
        <f>'IO-02a - Chodník pro pěší'!J36</f>
        <v>0</v>
      </c>
      <c r="AX101" s="86">
        <f>'IO-02a - Chodník pro pěší'!J37</f>
        <v>0</v>
      </c>
      <c r="AY101" s="86">
        <f>'IO-02a - Chodník pro pěší'!J38</f>
        <v>0</v>
      </c>
      <c r="AZ101" s="86">
        <f>'IO-02a - Chodník pro pěší'!F35</f>
        <v>0</v>
      </c>
      <c r="BA101" s="86">
        <f>'IO-02a - Chodník pro pěší'!F36</f>
        <v>0</v>
      </c>
      <c r="BB101" s="86">
        <f>'IO-02a - Chodník pro pěší'!F37</f>
        <v>0</v>
      </c>
      <c r="BC101" s="86">
        <f>'IO-02a - Chodník pro pěší'!F38</f>
        <v>0</v>
      </c>
      <c r="BD101" s="88">
        <f>'IO-02a - Chodník pro pěší'!F39</f>
        <v>0</v>
      </c>
      <c r="BT101" s="25" t="s">
        <v>91</v>
      </c>
      <c r="BV101" s="25" t="s">
        <v>85</v>
      </c>
      <c r="BW101" s="25" t="s">
        <v>108</v>
      </c>
      <c r="BX101" s="25" t="s">
        <v>103</v>
      </c>
      <c r="CL101" s="25" t="s">
        <v>109</v>
      </c>
    </row>
    <row r="102" spans="1:91" s="3" customFormat="1" ht="16.5" customHeight="1">
      <c r="A102" s="83" t="s">
        <v>92</v>
      </c>
      <c r="B102" s="48"/>
      <c r="C102" s="9"/>
      <c r="D102" s="9"/>
      <c r="E102" s="198" t="s">
        <v>110</v>
      </c>
      <c r="F102" s="198"/>
      <c r="G102" s="198"/>
      <c r="H102" s="198"/>
      <c r="I102" s="198"/>
      <c r="J102" s="9"/>
      <c r="K102" s="198" t="s">
        <v>111</v>
      </c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  <c r="AD102" s="198"/>
      <c r="AE102" s="198"/>
      <c r="AF102" s="198"/>
      <c r="AG102" s="200">
        <f>'IO-02.1 - Kontejnerové stání'!J32</f>
        <v>0</v>
      </c>
      <c r="AH102" s="201"/>
      <c r="AI102" s="201"/>
      <c r="AJ102" s="201"/>
      <c r="AK102" s="201"/>
      <c r="AL102" s="201"/>
      <c r="AM102" s="201"/>
      <c r="AN102" s="200">
        <f t="shared" si="0"/>
        <v>0</v>
      </c>
      <c r="AO102" s="201"/>
      <c r="AP102" s="201"/>
      <c r="AQ102" s="84" t="s">
        <v>93</v>
      </c>
      <c r="AR102" s="48"/>
      <c r="AS102" s="85">
        <v>0</v>
      </c>
      <c r="AT102" s="86">
        <f t="shared" si="1"/>
        <v>0</v>
      </c>
      <c r="AU102" s="87">
        <f>'IO-02.1 - Kontejnerové stání'!P129</f>
        <v>0</v>
      </c>
      <c r="AV102" s="86">
        <f>'IO-02.1 - Kontejnerové stání'!J35</f>
        <v>0</v>
      </c>
      <c r="AW102" s="86">
        <f>'IO-02.1 - Kontejnerové stání'!J36</f>
        <v>0</v>
      </c>
      <c r="AX102" s="86">
        <f>'IO-02.1 - Kontejnerové stání'!J37</f>
        <v>0</v>
      </c>
      <c r="AY102" s="86">
        <f>'IO-02.1 - Kontejnerové stání'!J38</f>
        <v>0</v>
      </c>
      <c r="AZ102" s="86">
        <f>'IO-02.1 - Kontejnerové stání'!F35</f>
        <v>0</v>
      </c>
      <c r="BA102" s="86">
        <f>'IO-02.1 - Kontejnerové stání'!F36</f>
        <v>0</v>
      </c>
      <c r="BB102" s="86">
        <f>'IO-02.1 - Kontejnerové stání'!F37</f>
        <v>0</v>
      </c>
      <c r="BC102" s="86">
        <f>'IO-02.1 - Kontejnerové stání'!F38</f>
        <v>0</v>
      </c>
      <c r="BD102" s="88">
        <f>'IO-02.1 - Kontejnerové stání'!F39</f>
        <v>0</v>
      </c>
      <c r="BT102" s="25" t="s">
        <v>91</v>
      </c>
      <c r="BV102" s="25" t="s">
        <v>85</v>
      </c>
      <c r="BW102" s="25" t="s">
        <v>112</v>
      </c>
      <c r="BX102" s="25" t="s">
        <v>103</v>
      </c>
      <c r="CL102" s="25" t="s">
        <v>113</v>
      </c>
    </row>
    <row r="103" spans="1:91" s="6" customFormat="1" ht="16.5" customHeight="1">
      <c r="B103" s="74"/>
      <c r="C103" s="75"/>
      <c r="D103" s="199" t="s">
        <v>114</v>
      </c>
      <c r="E103" s="199"/>
      <c r="F103" s="199"/>
      <c r="G103" s="199"/>
      <c r="H103" s="199"/>
      <c r="I103" s="76"/>
      <c r="J103" s="199" t="s">
        <v>115</v>
      </c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  <c r="W103" s="199"/>
      <c r="X103" s="199"/>
      <c r="Y103" s="199"/>
      <c r="Z103" s="199"/>
      <c r="AA103" s="199"/>
      <c r="AB103" s="199"/>
      <c r="AC103" s="199"/>
      <c r="AD103" s="199"/>
      <c r="AE103" s="199"/>
      <c r="AF103" s="199"/>
      <c r="AG103" s="202">
        <f>ROUND(SUM(AG104:AG105),2)</f>
        <v>0</v>
      </c>
      <c r="AH103" s="203"/>
      <c r="AI103" s="203"/>
      <c r="AJ103" s="203"/>
      <c r="AK103" s="203"/>
      <c r="AL103" s="203"/>
      <c r="AM103" s="203"/>
      <c r="AN103" s="204">
        <f t="shared" si="0"/>
        <v>0</v>
      </c>
      <c r="AO103" s="203"/>
      <c r="AP103" s="203"/>
      <c r="AQ103" s="77" t="s">
        <v>97</v>
      </c>
      <c r="AR103" s="74"/>
      <c r="AS103" s="78">
        <f>ROUND(SUM(AS104:AS105),2)</f>
        <v>0</v>
      </c>
      <c r="AT103" s="79">
        <f t="shared" si="1"/>
        <v>0</v>
      </c>
      <c r="AU103" s="80">
        <f>ROUND(SUM(AU104:AU105),5)</f>
        <v>0</v>
      </c>
      <c r="AV103" s="79">
        <f>ROUND(AZ103*L29,2)</f>
        <v>0</v>
      </c>
      <c r="AW103" s="79">
        <f>ROUND(BA103*L30,2)</f>
        <v>0</v>
      </c>
      <c r="AX103" s="79">
        <f>ROUND(BB103*L29,2)</f>
        <v>0</v>
      </c>
      <c r="AY103" s="79">
        <f>ROUND(BC103*L30,2)</f>
        <v>0</v>
      </c>
      <c r="AZ103" s="79">
        <f>ROUND(SUM(AZ104:AZ105),2)</f>
        <v>0</v>
      </c>
      <c r="BA103" s="79">
        <f>ROUND(SUM(BA104:BA105),2)</f>
        <v>0</v>
      </c>
      <c r="BB103" s="79">
        <f>ROUND(SUM(BB104:BB105),2)</f>
        <v>0</v>
      </c>
      <c r="BC103" s="79">
        <f>ROUND(SUM(BC104:BC105),2)</f>
        <v>0</v>
      </c>
      <c r="BD103" s="81">
        <f>ROUND(SUM(BD104:BD105),2)</f>
        <v>0</v>
      </c>
      <c r="BS103" s="82" t="s">
        <v>82</v>
      </c>
      <c r="BT103" s="82" t="s">
        <v>21</v>
      </c>
      <c r="BU103" s="82" t="s">
        <v>84</v>
      </c>
      <c r="BV103" s="82" t="s">
        <v>85</v>
      </c>
      <c r="BW103" s="82" t="s">
        <v>116</v>
      </c>
      <c r="BX103" s="82" t="s">
        <v>5</v>
      </c>
      <c r="CL103" s="82" t="s">
        <v>1</v>
      </c>
      <c r="CM103" s="82" t="s">
        <v>91</v>
      </c>
    </row>
    <row r="104" spans="1:91" s="3" customFormat="1" ht="16.5" customHeight="1">
      <c r="A104" s="83" t="s">
        <v>92</v>
      </c>
      <c r="B104" s="48"/>
      <c r="C104" s="9"/>
      <c r="D104" s="9"/>
      <c r="E104" s="198" t="s">
        <v>114</v>
      </c>
      <c r="F104" s="198"/>
      <c r="G104" s="198"/>
      <c r="H104" s="198"/>
      <c r="I104" s="198"/>
      <c r="J104" s="9"/>
      <c r="K104" s="198" t="s">
        <v>115</v>
      </c>
      <c r="L104" s="198"/>
      <c r="M104" s="198"/>
      <c r="N104" s="198"/>
      <c r="O104" s="198"/>
      <c r="P104" s="198"/>
      <c r="Q104" s="198"/>
      <c r="R104" s="198"/>
      <c r="S104" s="198"/>
      <c r="T104" s="198"/>
      <c r="U104" s="198"/>
      <c r="V104" s="198"/>
      <c r="W104" s="198"/>
      <c r="X104" s="198"/>
      <c r="Y104" s="198"/>
      <c r="Z104" s="198"/>
      <c r="AA104" s="198"/>
      <c r="AB104" s="198"/>
      <c r="AC104" s="198"/>
      <c r="AD104" s="198"/>
      <c r="AE104" s="198"/>
      <c r="AF104" s="198"/>
      <c r="AG104" s="200">
        <f>'IO-03 - Kanalizace splašková'!J32</f>
        <v>0</v>
      </c>
      <c r="AH104" s="201"/>
      <c r="AI104" s="201"/>
      <c r="AJ104" s="201"/>
      <c r="AK104" s="201"/>
      <c r="AL104" s="201"/>
      <c r="AM104" s="201"/>
      <c r="AN104" s="200">
        <f t="shared" si="0"/>
        <v>0</v>
      </c>
      <c r="AO104" s="201"/>
      <c r="AP104" s="201"/>
      <c r="AQ104" s="84" t="s">
        <v>93</v>
      </c>
      <c r="AR104" s="48"/>
      <c r="AS104" s="85">
        <v>0</v>
      </c>
      <c r="AT104" s="86">
        <f t="shared" si="1"/>
        <v>0</v>
      </c>
      <c r="AU104" s="87">
        <f>'IO-03 - Kanalizace splašková'!P127</f>
        <v>0</v>
      </c>
      <c r="AV104" s="86">
        <f>'IO-03 - Kanalizace splašková'!J35</f>
        <v>0</v>
      </c>
      <c r="AW104" s="86">
        <f>'IO-03 - Kanalizace splašková'!J36</f>
        <v>0</v>
      </c>
      <c r="AX104" s="86">
        <f>'IO-03 - Kanalizace splašková'!J37</f>
        <v>0</v>
      </c>
      <c r="AY104" s="86">
        <f>'IO-03 - Kanalizace splašková'!J38</f>
        <v>0</v>
      </c>
      <c r="AZ104" s="86">
        <f>'IO-03 - Kanalizace splašková'!F35</f>
        <v>0</v>
      </c>
      <c r="BA104" s="86">
        <f>'IO-03 - Kanalizace splašková'!F36</f>
        <v>0</v>
      </c>
      <c r="BB104" s="86">
        <f>'IO-03 - Kanalizace splašková'!F37</f>
        <v>0</v>
      </c>
      <c r="BC104" s="86">
        <f>'IO-03 - Kanalizace splašková'!F38</f>
        <v>0</v>
      </c>
      <c r="BD104" s="88">
        <f>'IO-03 - Kanalizace splašková'!F39</f>
        <v>0</v>
      </c>
      <c r="BT104" s="25" t="s">
        <v>91</v>
      </c>
      <c r="BV104" s="25" t="s">
        <v>85</v>
      </c>
      <c r="BW104" s="25" t="s">
        <v>117</v>
      </c>
      <c r="BX104" s="25" t="s">
        <v>116</v>
      </c>
      <c r="CL104" s="25" t="s">
        <v>118</v>
      </c>
    </row>
    <row r="105" spans="1:91" s="3" customFormat="1" ht="16.5" customHeight="1">
      <c r="A105" s="83" t="s">
        <v>92</v>
      </c>
      <c r="B105" s="48"/>
      <c r="C105" s="9"/>
      <c r="D105" s="9"/>
      <c r="E105" s="198" t="s">
        <v>119</v>
      </c>
      <c r="F105" s="198"/>
      <c r="G105" s="198"/>
      <c r="H105" s="198"/>
      <c r="I105" s="198"/>
      <c r="J105" s="9"/>
      <c r="K105" s="198" t="s">
        <v>120</v>
      </c>
      <c r="L105" s="198"/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198"/>
      <c r="AA105" s="198"/>
      <c r="AB105" s="198"/>
      <c r="AC105" s="198"/>
      <c r="AD105" s="198"/>
      <c r="AE105" s="198"/>
      <c r="AF105" s="198"/>
      <c r="AG105" s="200">
        <f>'IO-03.1 - Kanalizační pří...'!J32</f>
        <v>0</v>
      </c>
      <c r="AH105" s="201"/>
      <c r="AI105" s="201"/>
      <c r="AJ105" s="201"/>
      <c r="AK105" s="201"/>
      <c r="AL105" s="201"/>
      <c r="AM105" s="201"/>
      <c r="AN105" s="200">
        <f t="shared" si="0"/>
        <v>0</v>
      </c>
      <c r="AO105" s="201"/>
      <c r="AP105" s="201"/>
      <c r="AQ105" s="84" t="s">
        <v>93</v>
      </c>
      <c r="AR105" s="48"/>
      <c r="AS105" s="85">
        <v>0</v>
      </c>
      <c r="AT105" s="86">
        <f t="shared" si="1"/>
        <v>0</v>
      </c>
      <c r="AU105" s="87">
        <f>'IO-03.1 - Kanalizační pří...'!P126</f>
        <v>0</v>
      </c>
      <c r="AV105" s="86">
        <f>'IO-03.1 - Kanalizační pří...'!J35</f>
        <v>0</v>
      </c>
      <c r="AW105" s="86">
        <f>'IO-03.1 - Kanalizační pří...'!J36</f>
        <v>0</v>
      </c>
      <c r="AX105" s="86">
        <f>'IO-03.1 - Kanalizační pří...'!J37</f>
        <v>0</v>
      </c>
      <c r="AY105" s="86">
        <f>'IO-03.1 - Kanalizační pří...'!J38</f>
        <v>0</v>
      </c>
      <c r="AZ105" s="86">
        <f>'IO-03.1 - Kanalizační pří...'!F35</f>
        <v>0</v>
      </c>
      <c r="BA105" s="86">
        <f>'IO-03.1 - Kanalizační pří...'!F36</f>
        <v>0</v>
      </c>
      <c r="BB105" s="86">
        <f>'IO-03.1 - Kanalizační pří...'!F37</f>
        <v>0</v>
      </c>
      <c r="BC105" s="86">
        <f>'IO-03.1 - Kanalizační pří...'!F38</f>
        <v>0</v>
      </c>
      <c r="BD105" s="88">
        <f>'IO-03.1 - Kanalizační pří...'!F39</f>
        <v>0</v>
      </c>
      <c r="BT105" s="25" t="s">
        <v>91</v>
      </c>
      <c r="BV105" s="25" t="s">
        <v>85</v>
      </c>
      <c r="BW105" s="25" t="s">
        <v>121</v>
      </c>
      <c r="BX105" s="25" t="s">
        <v>116</v>
      </c>
      <c r="CL105" s="25" t="s">
        <v>122</v>
      </c>
    </row>
    <row r="106" spans="1:91" s="6" customFormat="1" ht="16.5" customHeight="1">
      <c r="B106" s="74"/>
      <c r="C106" s="75"/>
      <c r="D106" s="199" t="s">
        <v>123</v>
      </c>
      <c r="E106" s="199"/>
      <c r="F106" s="199"/>
      <c r="G106" s="199"/>
      <c r="H106" s="199"/>
      <c r="I106" s="76"/>
      <c r="J106" s="199" t="s">
        <v>124</v>
      </c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  <c r="Z106" s="199"/>
      <c r="AA106" s="199"/>
      <c r="AB106" s="199"/>
      <c r="AC106" s="199"/>
      <c r="AD106" s="199"/>
      <c r="AE106" s="199"/>
      <c r="AF106" s="199"/>
      <c r="AG106" s="202">
        <f>ROUND(SUM(AG107:AG108),2)</f>
        <v>0</v>
      </c>
      <c r="AH106" s="203"/>
      <c r="AI106" s="203"/>
      <c r="AJ106" s="203"/>
      <c r="AK106" s="203"/>
      <c r="AL106" s="203"/>
      <c r="AM106" s="203"/>
      <c r="AN106" s="204">
        <f t="shared" si="0"/>
        <v>0</v>
      </c>
      <c r="AO106" s="203"/>
      <c r="AP106" s="203"/>
      <c r="AQ106" s="77" t="s">
        <v>97</v>
      </c>
      <c r="AR106" s="74"/>
      <c r="AS106" s="78">
        <f>ROUND(SUM(AS107:AS108),2)</f>
        <v>0</v>
      </c>
      <c r="AT106" s="79">
        <f t="shared" si="1"/>
        <v>0</v>
      </c>
      <c r="AU106" s="80">
        <f>ROUND(SUM(AU107:AU108),5)</f>
        <v>0</v>
      </c>
      <c r="AV106" s="79">
        <f>ROUND(AZ106*L29,2)</f>
        <v>0</v>
      </c>
      <c r="AW106" s="79">
        <f>ROUND(BA106*L30,2)</f>
        <v>0</v>
      </c>
      <c r="AX106" s="79">
        <f>ROUND(BB106*L29,2)</f>
        <v>0</v>
      </c>
      <c r="AY106" s="79">
        <f>ROUND(BC106*L30,2)</f>
        <v>0</v>
      </c>
      <c r="AZ106" s="79">
        <f>ROUND(SUM(AZ107:AZ108),2)</f>
        <v>0</v>
      </c>
      <c r="BA106" s="79">
        <f>ROUND(SUM(BA107:BA108),2)</f>
        <v>0</v>
      </c>
      <c r="BB106" s="79">
        <f>ROUND(SUM(BB107:BB108),2)</f>
        <v>0</v>
      </c>
      <c r="BC106" s="79">
        <f>ROUND(SUM(BC107:BC108),2)</f>
        <v>0</v>
      </c>
      <c r="BD106" s="81">
        <f>ROUND(SUM(BD107:BD108),2)</f>
        <v>0</v>
      </c>
      <c r="BS106" s="82" t="s">
        <v>82</v>
      </c>
      <c r="BT106" s="82" t="s">
        <v>21</v>
      </c>
      <c r="BU106" s="82" t="s">
        <v>84</v>
      </c>
      <c r="BV106" s="82" t="s">
        <v>85</v>
      </c>
      <c r="BW106" s="82" t="s">
        <v>125</v>
      </c>
      <c r="BX106" s="82" t="s">
        <v>5</v>
      </c>
      <c r="CL106" s="82" t="s">
        <v>1</v>
      </c>
      <c r="CM106" s="82" t="s">
        <v>91</v>
      </c>
    </row>
    <row r="107" spans="1:91" s="3" customFormat="1" ht="16.5" customHeight="1">
      <c r="A107" s="83" t="s">
        <v>92</v>
      </c>
      <c r="B107" s="48"/>
      <c r="C107" s="9"/>
      <c r="D107" s="9"/>
      <c r="E107" s="198" t="s">
        <v>123</v>
      </c>
      <c r="F107" s="198"/>
      <c r="G107" s="198"/>
      <c r="H107" s="198"/>
      <c r="I107" s="198"/>
      <c r="J107" s="9"/>
      <c r="K107" s="198" t="s">
        <v>124</v>
      </c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  <c r="AA107" s="198"/>
      <c r="AB107" s="198"/>
      <c r="AC107" s="198"/>
      <c r="AD107" s="198"/>
      <c r="AE107" s="198"/>
      <c r="AF107" s="198"/>
      <c r="AG107" s="200">
        <f>'IO-04 - Kanalizace dešťová'!J32</f>
        <v>0</v>
      </c>
      <c r="AH107" s="201"/>
      <c r="AI107" s="201"/>
      <c r="AJ107" s="201"/>
      <c r="AK107" s="201"/>
      <c r="AL107" s="201"/>
      <c r="AM107" s="201"/>
      <c r="AN107" s="200">
        <f t="shared" si="0"/>
        <v>0</v>
      </c>
      <c r="AO107" s="201"/>
      <c r="AP107" s="201"/>
      <c r="AQ107" s="84" t="s">
        <v>93</v>
      </c>
      <c r="AR107" s="48"/>
      <c r="AS107" s="85">
        <v>0</v>
      </c>
      <c r="AT107" s="86">
        <f t="shared" si="1"/>
        <v>0</v>
      </c>
      <c r="AU107" s="87">
        <f>'IO-04 - Kanalizace dešťová'!P127</f>
        <v>0</v>
      </c>
      <c r="AV107" s="86">
        <f>'IO-04 - Kanalizace dešťová'!J35</f>
        <v>0</v>
      </c>
      <c r="AW107" s="86">
        <f>'IO-04 - Kanalizace dešťová'!J36</f>
        <v>0</v>
      </c>
      <c r="AX107" s="86">
        <f>'IO-04 - Kanalizace dešťová'!J37</f>
        <v>0</v>
      </c>
      <c r="AY107" s="86">
        <f>'IO-04 - Kanalizace dešťová'!J38</f>
        <v>0</v>
      </c>
      <c r="AZ107" s="86">
        <f>'IO-04 - Kanalizace dešťová'!F35</f>
        <v>0</v>
      </c>
      <c r="BA107" s="86">
        <f>'IO-04 - Kanalizace dešťová'!F36</f>
        <v>0</v>
      </c>
      <c r="BB107" s="86">
        <f>'IO-04 - Kanalizace dešťová'!F37</f>
        <v>0</v>
      </c>
      <c r="BC107" s="86">
        <f>'IO-04 - Kanalizace dešťová'!F38</f>
        <v>0</v>
      </c>
      <c r="BD107" s="88">
        <f>'IO-04 - Kanalizace dešťová'!F39</f>
        <v>0</v>
      </c>
      <c r="BT107" s="25" t="s">
        <v>91</v>
      </c>
      <c r="BV107" s="25" t="s">
        <v>85</v>
      </c>
      <c r="BW107" s="25" t="s">
        <v>126</v>
      </c>
      <c r="BX107" s="25" t="s">
        <v>125</v>
      </c>
      <c r="CL107" s="25" t="s">
        <v>118</v>
      </c>
    </row>
    <row r="108" spans="1:91" s="3" customFormat="1" ht="16.5" customHeight="1">
      <c r="A108" s="83" t="s">
        <v>92</v>
      </c>
      <c r="B108" s="48"/>
      <c r="C108" s="9"/>
      <c r="D108" s="9"/>
      <c r="E108" s="198" t="s">
        <v>127</v>
      </c>
      <c r="F108" s="198"/>
      <c r="G108" s="198"/>
      <c r="H108" s="198"/>
      <c r="I108" s="198"/>
      <c r="J108" s="9"/>
      <c r="K108" s="198" t="s">
        <v>128</v>
      </c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  <c r="AA108" s="198"/>
      <c r="AB108" s="198"/>
      <c r="AC108" s="198"/>
      <c r="AD108" s="198"/>
      <c r="AE108" s="198"/>
      <c r="AF108" s="198"/>
      <c r="AG108" s="200">
        <f>'IO-04.1 - Kanalizační pří...'!J32</f>
        <v>0</v>
      </c>
      <c r="AH108" s="201"/>
      <c r="AI108" s="201"/>
      <c r="AJ108" s="201"/>
      <c r="AK108" s="201"/>
      <c r="AL108" s="201"/>
      <c r="AM108" s="201"/>
      <c r="AN108" s="200">
        <f t="shared" si="0"/>
        <v>0</v>
      </c>
      <c r="AO108" s="201"/>
      <c r="AP108" s="201"/>
      <c r="AQ108" s="84" t="s">
        <v>93</v>
      </c>
      <c r="AR108" s="48"/>
      <c r="AS108" s="85">
        <v>0</v>
      </c>
      <c r="AT108" s="86">
        <f t="shared" si="1"/>
        <v>0</v>
      </c>
      <c r="AU108" s="87">
        <f>'IO-04.1 - Kanalizační pří...'!P126</f>
        <v>0</v>
      </c>
      <c r="AV108" s="86">
        <f>'IO-04.1 - Kanalizační pří...'!J35</f>
        <v>0</v>
      </c>
      <c r="AW108" s="86">
        <f>'IO-04.1 - Kanalizační pří...'!J36</f>
        <v>0</v>
      </c>
      <c r="AX108" s="86">
        <f>'IO-04.1 - Kanalizační pří...'!J37</f>
        <v>0</v>
      </c>
      <c r="AY108" s="86">
        <f>'IO-04.1 - Kanalizační pří...'!J38</f>
        <v>0</v>
      </c>
      <c r="AZ108" s="86">
        <f>'IO-04.1 - Kanalizační pří...'!F35</f>
        <v>0</v>
      </c>
      <c r="BA108" s="86">
        <f>'IO-04.1 - Kanalizační pří...'!F36</f>
        <v>0</v>
      </c>
      <c r="BB108" s="86">
        <f>'IO-04.1 - Kanalizační pří...'!F37</f>
        <v>0</v>
      </c>
      <c r="BC108" s="86">
        <f>'IO-04.1 - Kanalizační pří...'!F38</f>
        <v>0</v>
      </c>
      <c r="BD108" s="88">
        <f>'IO-04.1 - Kanalizační pří...'!F39</f>
        <v>0</v>
      </c>
      <c r="BT108" s="25" t="s">
        <v>91</v>
      </c>
      <c r="BV108" s="25" t="s">
        <v>85</v>
      </c>
      <c r="BW108" s="25" t="s">
        <v>129</v>
      </c>
      <c r="BX108" s="25" t="s">
        <v>125</v>
      </c>
      <c r="CL108" s="25" t="s">
        <v>122</v>
      </c>
    </row>
    <row r="109" spans="1:91" s="6" customFormat="1" ht="16.5" customHeight="1">
      <c r="B109" s="74"/>
      <c r="C109" s="75"/>
      <c r="D109" s="199" t="s">
        <v>130</v>
      </c>
      <c r="E109" s="199"/>
      <c r="F109" s="199"/>
      <c r="G109" s="199"/>
      <c r="H109" s="199"/>
      <c r="I109" s="76"/>
      <c r="J109" s="199" t="s">
        <v>131</v>
      </c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  <c r="W109" s="199"/>
      <c r="X109" s="199"/>
      <c r="Y109" s="199"/>
      <c r="Z109" s="199"/>
      <c r="AA109" s="199"/>
      <c r="AB109" s="199"/>
      <c r="AC109" s="199"/>
      <c r="AD109" s="199"/>
      <c r="AE109" s="199"/>
      <c r="AF109" s="199"/>
      <c r="AG109" s="202">
        <f>ROUND(SUM(AG110:AG111),2)</f>
        <v>0</v>
      </c>
      <c r="AH109" s="203"/>
      <c r="AI109" s="203"/>
      <c r="AJ109" s="203"/>
      <c r="AK109" s="203"/>
      <c r="AL109" s="203"/>
      <c r="AM109" s="203"/>
      <c r="AN109" s="204">
        <f t="shared" si="0"/>
        <v>0</v>
      </c>
      <c r="AO109" s="203"/>
      <c r="AP109" s="203"/>
      <c r="AQ109" s="77" t="s">
        <v>97</v>
      </c>
      <c r="AR109" s="74"/>
      <c r="AS109" s="78">
        <f>ROUND(SUM(AS110:AS111),2)</f>
        <v>0</v>
      </c>
      <c r="AT109" s="79">
        <f t="shared" si="1"/>
        <v>0</v>
      </c>
      <c r="AU109" s="80">
        <f>ROUND(SUM(AU110:AU111),5)</f>
        <v>0</v>
      </c>
      <c r="AV109" s="79">
        <f>ROUND(AZ109*L29,2)</f>
        <v>0</v>
      </c>
      <c r="AW109" s="79">
        <f>ROUND(BA109*L30,2)</f>
        <v>0</v>
      </c>
      <c r="AX109" s="79">
        <f>ROUND(BB109*L29,2)</f>
        <v>0</v>
      </c>
      <c r="AY109" s="79">
        <f>ROUND(BC109*L30,2)</f>
        <v>0</v>
      </c>
      <c r="AZ109" s="79">
        <f>ROUND(SUM(AZ110:AZ111),2)</f>
        <v>0</v>
      </c>
      <c r="BA109" s="79">
        <f>ROUND(SUM(BA110:BA111),2)</f>
        <v>0</v>
      </c>
      <c r="BB109" s="79">
        <f>ROUND(SUM(BB110:BB111),2)</f>
        <v>0</v>
      </c>
      <c r="BC109" s="79">
        <f>ROUND(SUM(BC110:BC111),2)</f>
        <v>0</v>
      </c>
      <c r="BD109" s="81">
        <f>ROUND(SUM(BD110:BD111),2)</f>
        <v>0</v>
      </c>
      <c r="BS109" s="82" t="s">
        <v>82</v>
      </c>
      <c r="BT109" s="82" t="s">
        <v>21</v>
      </c>
      <c r="BU109" s="82" t="s">
        <v>84</v>
      </c>
      <c r="BV109" s="82" t="s">
        <v>85</v>
      </c>
      <c r="BW109" s="82" t="s">
        <v>132</v>
      </c>
      <c r="BX109" s="82" t="s">
        <v>5</v>
      </c>
      <c r="CL109" s="82" t="s">
        <v>1</v>
      </c>
      <c r="CM109" s="82" t="s">
        <v>91</v>
      </c>
    </row>
    <row r="110" spans="1:91" s="3" customFormat="1" ht="16.5" customHeight="1">
      <c r="A110" s="83" t="s">
        <v>92</v>
      </c>
      <c r="B110" s="48"/>
      <c r="C110" s="9"/>
      <c r="D110" s="9"/>
      <c r="E110" s="198" t="s">
        <v>130</v>
      </c>
      <c r="F110" s="198"/>
      <c r="G110" s="198"/>
      <c r="H110" s="198"/>
      <c r="I110" s="198"/>
      <c r="J110" s="9"/>
      <c r="K110" s="198" t="s">
        <v>133</v>
      </c>
      <c r="L110" s="198"/>
      <c r="M110" s="198"/>
      <c r="N110" s="198"/>
      <c r="O110" s="198"/>
      <c r="P110" s="198"/>
      <c r="Q110" s="198"/>
      <c r="R110" s="198"/>
      <c r="S110" s="198"/>
      <c r="T110" s="198"/>
      <c r="U110" s="198"/>
      <c r="V110" s="198"/>
      <c r="W110" s="198"/>
      <c r="X110" s="198"/>
      <c r="Y110" s="198"/>
      <c r="Z110" s="198"/>
      <c r="AA110" s="198"/>
      <c r="AB110" s="198"/>
      <c r="AC110" s="198"/>
      <c r="AD110" s="198"/>
      <c r="AE110" s="198"/>
      <c r="AF110" s="198"/>
      <c r="AG110" s="200">
        <f>'IO-05 - Vodovodní řady'!J32</f>
        <v>0</v>
      </c>
      <c r="AH110" s="201"/>
      <c r="AI110" s="201"/>
      <c r="AJ110" s="201"/>
      <c r="AK110" s="201"/>
      <c r="AL110" s="201"/>
      <c r="AM110" s="201"/>
      <c r="AN110" s="200">
        <f t="shared" si="0"/>
        <v>0</v>
      </c>
      <c r="AO110" s="201"/>
      <c r="AP110" s="201"/>
      <c r="AQ110" s="84" t="s">
        <v>93</v>
      </c>
      <c r="AR110" s="48"/>
      <c r="AS110" s="85">
        <v>0</v>
      </c>
      <c r="AT110" s="86">
        <f t="shared" si="1"/>
        <v>0</v>
      </c>
      <c r="AU110" s="87">
        <f>'IO-05 - Vodovodní řady'!P126</f>
        <v>0</v>
      </c>
      <c r="AV110" s="86">
        <f>'IO-05 - Vodovodní řady'!J35</f>
        <v>0</v>
      </c>
      <c r="AW110" s="86">
        <f>'IO-05 - Vodovodní řady'!J36</f>
        <v>0</v>
      </c>
      <c r="AX110" s="86">
        <f>'IO-05 - Vodovodní řady'!J37</f>
        <v>0</v>
      </c>
      <c r="AY110" s="86">
        <f>'IO-05 - Vodovodní řady'!J38</f>
        <v>0</v>
      </c>
      <c r="AZ110" s="86">
        <f>'IO-05 - Vodovodní řady'!F35</f>
        <v>0</v>
      </c>
      <c r="BA110" s="86">
        <f>'IO-05 - Vodovodní řady'!F36</f>
        <v>0</v>
      </c>
      <c r="BB110" s="86">
        <f>'IO-05 - Vodovodní řady'!F37</f>
        <v>0</v>
      </c>
      <c r="BC110" s="86">
        <f>'IO-05 - Vodovodní řady'!F38</f>
        <v>0</v>
      </c>
      <c r="BD110" s="88">
        <f>'IO-05 - Vodovodní řady'!F39</f>
        <v>0</v>
      </c>
      <c r="BT110" s="25" t="s">
        <v>91</v>
      </c>
      <c r="BV110" s="25" t="s">
        <v>85</v>
      </c>
      <c r="BW110" s="25" t="s">
        <v>134</v>
      </c>
      <c r="BX110" s="25" t="s">
        <v>132</v>
      </c>
      <c r="CL110" s="25" t="s">
        <v>135</v>
      </c>
    </row>
    <row r="111" spans="1:91" s="3" customFormat="1" ht="16.5" customHeight="1">
      <c r="A111" s="83" t="s">
        <v>92</v>
      </c>
      <c r="B111" s="48"/>
      <c r="C111" s="9"/>
      <c r="D111" s="9"/>
      <c r="E111" s="198" t="s">
        <v>136</v>
      </c>
      <c r="F111" s="198"/>
      <c r="G111" s="198"/>
      <c r="H111" s="198"/>
      <c r="I111" s="198"/>
      <c r="J111" s="9"/>
      <c r="K111" s="198" t="s">
        <v>137</v>
      </c>
      <c r="L111" s="198"/>
      <c r="M111" s="198"/>
      <c r="N111" s="198"/>
      <c r="O111" s="198"/>
      <c r="P111" s="198"/>
      <c r="Q111" s="198"/>
      <c r="R111" s="198"/>
      <c r="S111" s="198"/>
      <c r="T111" s="198"/>
      <c r="U111" s="198"/>
      <c r="V111" s="198"/>
      <c r="W111" s="198"/>
      <c r="X111" s="198"/>
      <c r="Y111" s="198"/>
      <c r="Z111" s="198"/>
      <c r="AA111" s="198"/>
      <c r="AB111" s="198"/>
      <c r="AC111" s="198"/>
      <c r="AD111" s="198"/>
      <c r="AE111" s="198"/>
      <c r="AF111" s="198"/>
      <c r="AG111" s="200">
        <f>'IO-05.1 - Vodovodní přípojky'!J32</f>
        <v>0</v>
      </c>
      <c r="AH111" s="201"/>
      <c r="AI111" s="201"/>
      <c r="AJ111" s="201"/>
      <c r="AK111" s="201"/>
      <c r="AL111" s="201"/>
      <c r="AM111" s="201"/>
      <c r="AN111" s="200">
        <f t="shared" si="0"/>
        <v>0</v>
      </c>
      <c r="AO111" s="201"/>
      <c r="AP111" s="201"/>
      <c r="AQ111" s="84" t="s">
        <v>93</v>
      </c>
      <c r="AR111" s="48"/>
      <c r="AS111" s="85">
        <v>0</v>
      </c>
      <c r="AT111" s="86">
        <f t="shared" si="1"/>
        <v>0</v>
      </c>
      <c r="AU111" s="87">
        <f>'IO-05.1 - Vodovodní přípojky'!P125</f>
        <v>0</v>
      </c>
      <c r="AV111" s="86">
        <f>'IO-05.1 - Vodovodní přípojky'!J35</f>
        <v>0</v>
      </c>
      <c r="AW111" s="86">
        <f>'IO-05.1 - Vodovodní přípojky'!J36</f>
        <v>0</v>
      </c>
      <c r="AX111" s="86">
        <f>'IO-05.1 - Vodovodní přípojky'!J37</f>
        <v>0</v>
      </c>
      <c r="AY111" s="86">
        <f>'IO-05.1 - Vodovodní přípojky'!J38</f>
        <v>0</v>
      </c>
      <c r="AZ111" s="86">
        <f>'IO-05.1 - Vodovodní přípojky'!F35</f>
        <v>0</v>
      </c>
      <c r="BA111" s="86">
        <f>'IO-05.1 - Vodovodní přípojky'!F36</f>
        <v>0</v>
      </c>
      <c r="BB111" s="86">
        <f>'IO-05.1 - Vodovodní přípojky'!F37</f>
        <v>0</v>
      </c>
      <c r="BC111" s="86">
        <f>'IO-05.1 - Vodovodní přípojky'!F38</f>
        <v>0</v>
      </c>
      <c r="BD111" s="88">
        <f>'IO-05.1 - Vodovodní přípojky'!F39</f>
        <v>0</v>
      </c>
      <c r="BT111" s="25" t="s">
        <v>91</v>
      </c>
      <c r="BV111" s="25" t="s">
        <v>85</v>
      </c>
      <c r="BW111" s="25" t="s">
        <v>138</v>
      </c>
      <c r="BX111" s="25" t="s">
        <v>132</v>
      </c>
      <c r="CL111" s="25" t="s">
        <v>139</v>
      </c>
    </row>
    <row r="112" spans="1:91" s="6" customFormat="1" ht="16.5" customHeight="1">
      <c r="B112" s="74"/>
      <c r="C112" s="75"/>
      <c r="D112" s="199" t="s">
        <v>140</v>
      </c>
      <c r="E112" s="199"/>
      <c r="F112" s="199"/>
      <c r="G112" s="199"/>
      <c r="H112" s="199"/>
      <c r="I112" s="76"/>
      <c r="J112" s="199" t="s">
        <v>141</v>
      </c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  <c r="W112" s="199"/>
      <c r="X112" s="199"/>
      <c r="Y112" s="199"/>
      <c r="Z112" s="199"/>
      <c r="AA112" s="199"/>
      <c r="AB112" s="199"/>
      <c r="AC112" s="199"/>
      <c r="AD112" s="199"/>
      <c r="AE112" s="199"/>
      <c r="AF112" s="199"/>
      <c r="AG112" s="202">
        <f>ROUND(SUM(AG113:AG114),2)</f>
        <v>0</v>
      </c>
      <c r="AH112" s="203"/>
      <c r="AI112" s="203"/>
      <c r="AJ112" s="203"/>
      <c r="AK112" s="203"/>
      <c r="AL112" s="203"/>
      <c r="AM112" s="203"/>
      <c r="AN112" s="204">
        <f t="shared" si="0"/>
        <v>0</v>
      </c>
      <c r="AO112" s="203"/>
      <c r="AP112" s="203"/>
      <c r="AQ112" s="77" t="s">
        <v>97</v>
      </c>
      <c r="AR112" s="74"/>
      <c r="AS112" s="78">
        <f>ROUND(SUM(AS113:AS114),2)</f>
        <v>0</v>
      </c>
      <c r="AT112" s="79">
        <f t="shared" si="1"/>
        <v>0</v>
      </c>
      <c r="AU112" s="80">
        <f>ROUND(SUM(AU113:AU114),5)</f>
        <v>0</v>
      </c>
      <c r="AV112" s="79">
        <f>ROUND(AZ112*L29,2)</f>
        <v>0</v>
      </c>
      <c r="AW112" s="79">
        <f>ROUND(BA112*L30,2)</f>
        <v>0</v>
      </c>
      <c r="AX112" s="79">
        <f>ROUND(BB112*L29,2)</f>
        <v>0</v>
      </c>
      <c r="AY112" s="79">
        <f>ROUND(BC112*L30,2)</f>
        <v>0</v>
      </c>
      <c r="AZ112" s="79">
        <f>ROUND(SUM(AZ113:AZ114),2)</f>
        <v>0</v>
      </c>
      <c r="BA112" s="79">
        <f>ROUND(SUM(BA113:BA114),2)</f>
        <v>0</v>
      </c>
      <c r="BB112" s="79">
        <f>ROUND(SUM(BB113:BB114),2)</f>
        <v>0</v>
      </c>
      <c r="BC112" s="79">
        <f>ROUND(SUM(BC113:BC114),2)</f>
        <v>0</v>
      </c>
      <c r="BD112" s="81">
        <f>ROUND(SUM(BD113:BD114),2)</f>
        <v>0</v>
      </c>
      <c r="BS112" s="82" t="s">
        <v>82</v>
      </c>
      <c r="BT112" s="82" t="s">
        <v>21</v>
      </c>
      <c r="BU112" s="82" t="s">
        <v>84</v>
      </c>
      <c r="BV112" s="82" t="s">
        <v>85</v>
      </c>
      <c r="BW112" s="82" t="s">
        <v>142</v>
      </c>
      <c r="BX112" s="82" t="s">
        <v>5</v>
      </c>
      <c r="CL112" s="82" t="s">
        <v>1</v>
      </c>
      <c r="CM112" s="82" t="s">
        <v>91</v>
      </c>
    </row>
    <row r="113" spans="1:91" s="3" customFormat="1" ht="16.5" customHeight="1">
      <c r="A113" s="83" t="s">
        <v>92</v>
      </c>
      <c r="B113" s="48"/>
      <c r="C113" s="9"/>
      <c r="D113" s="9"/>
      <c r="E113" s="198" t="s">
        <v>140</v>
      </c>
      <c r="F113" s="198"/>
      <c r="G113" s="198"/>
      <c r="H113" s="198"/>
      <c r="I113" s="198"/>
      <c r="J113" s="9"/>
      <c r="K113" s="198" t="s">
        <v>143</v>
      </c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198"/>
      <c r="Z113" s="198"/>
      <c r="AA113" s="198"/>
      <c r="AB113" s="198"/>
      <c r="AC113" s="198"/>
      <c r="AD113" s="198"/>
      <c r="AE113" s="198"/>
      <c r="AF113" s="198"/>
      <c r="AG113" s="200">
        <f>'IO-06 - STL plynovodní řady'!J32</f>
        <v>0</v>
      </c>
      <c r="AH113" s="201"/>
      <c r="AI113" s="201"/>
      <c r="AJ113" s="201"/>
      <c r="AK113" s="201"/>
      <c r="AL113" s="201"/>
      <c r="AM113" s="201"/>
      <c r="AN113" s="200">
        <f t="shared" si="0"/>
        <v>0</v>
      </c>
      <c r="AO113" s="201"/>
      <c r="AP113" s="201"/>
      <c r="AQ113" s="84" t="s">
        <v>93</v>
      </c>
      <c r="AR113" s="48"/>
      <c r="AS113" s="85">
        <v>0</v>
      </c>
      <c r="AT113" s="86">
        <f t="shared" si="1"/>
        <v>0</v>
      </c>
      <c r="AU113" s="87">
        <f>'IO-06 - STL plynovodní řady'!P128</f>
        <v>0</v>
      </c>
      <c r="AV113" s="86">
        <f>'IO-06 - STL plynovodní řady'!J35</f>
        <v>0</v>
      </c>
      <c r="AW113" s="86">
        <f>'IO-06 - STL plynovodní řady'!J36</f>
        <v>0</v>
      </c>
      <c r="AX113" s="86">
        <f>'IO-06 - STL plynovodní řady'!J37</f>
        <v>0</v>
      </c>
      <c r="AY113" s="86">
        <f>'IO-06 - STL plynovodní řady'!J38</f>
        <v>0</v>
      </c>
      <c r="AZ113" s="86">
        <f>'IO-06 - STL plynovodní řady'!F35</f>
        <v>0</v>
      </c>
      <c r="BA113" s="86">
        <f>'IO-06 - STL plynovodní řady'!F36</f>
        <v>0</v>
      </c>
      <c r="BB113" s="86">
        <f>'IO-06 - STL plynovodní řady'!F37</f>
        <v>0</v>
      </c>
      <c r="BC113" s="86">
        <f>'IO-06 - STL plynovodní řady'!F38</f>
        <v>0</v>
      </c>
      <c r="BD113" s="88">
        <f>'IO-06 - STL plynovodní řady'!F39</f>
        <v>0</v>
      </c>
      <c r="BT113" s="25" t="s">
        <v>91</v>
      </c>
      <c r="BV113" s="25" t="s">
        <v>85</v>
      </c>
      <c r="BW113" s="25" t="s">
        <v>144</v>
      </c>
      <c r="BX113" s="25" t="s">
        <v>142</v>
      </c>
      <c r="CL113" s="25" t="s">
        <v>145</v>
      </c>
    </row>
    <row r="114" spans="1:91" s="3" customFormat="1" ht="16.5" customHeight="1">
      <c r="A114" s="83" t="s">
        <v>92</v>
      </c>
      <c r="B114" s="48"/>
      <c r="C114" s="9"/>
      <c r="D114" s="9"/>
      <c r="E114" s="198" t="s">
        <v>146</v>
      </c>
      <c r="F114" s="198"/>
      <c r="G114" s="198"/>
      <c r="H114" s="198"/>
      <c r="I114" s="198"/>
      <c r="J114" s="9"/>
      <c r="K114" s="198" t="s">
        <v>147</v>
      </c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200">
        <f>'IO-06.1 - STL plynovodní ...'!J32</f>
        <v>0</v>
      </c>
      <c r="AH114" s="201"/>
      <c r="AI114" s="201"/>
      <c r="AJ114" s="201"/>
      <c r="AK114" s="201"/>
      <c r="AL114" s="201"/>
      <c r="AM114" s="201"/>
      <c r="AN114" s="200">
        <f t="shared" si="0"/>
        <v>0</v>
      </c>
      <c r="AO114" s="201"/>
      <c r="AP114" s="201"/>
      <c r="AQ114" s="84" t="s">
        <v>93</v>
      </c>
      <c r="AR114" s="48"/>
      <c r="AS114" s="85">
        <v>0</v>
      </c>
      <c r="AT114" s="86">
        <f t="shared" si="1"/>
        <v>0</v>
      </c>
      <c r="AU114" s="87">
        <f>'IO-06.1 - STL plynovodní ...'!P130</f>
        <v>0</v>
      </c>
      <c r="AV114" s="86">
        <f>'IO-06.1 - STL plynovodní ...'!J35</f>
        <v>0</v>
      </c>
      <c r="AW114" s="86">
        <f>'IO-06.1 - STL plynovodní ...'!J36</f>
        <v>0</v>
      </c>
      <c r="AX114" s="86">
        <f>'IO-06.1 - STL plynovodní ...'!J37</f>
        <v>0</v>
      </c>
      <c r="AY114" s="86">
        <f>'IO-06.1 - STL plynovodní ...'!J38</f>
        <v>0</v>
      </c>
      <c r="AZ114" s="86">
        <f>'IO-06.1 - STL plynovodní ...'!F35</f>
        <v>0</v>
      </c>
      <c r="BA114" s="86">
        <f>'IO-06.1 - STL plynovodní ...'!F36</f>
        <v>0</v>
      </c>
      <c r="BB114" s="86">
        <f>'IO-06.1 - STL plynovodní ...'!F37</f>
        <v>0</v>
      </c>
      <c r="BC114" s="86">
        <f>'IO-06.1 - STL plynovodní ...'!F38</f>
        <v>0</v>
      </c>
      <c r="BD114" s="88">
        <f>'IO-06.1 - STL plynovodní ...'!F39</f>
        <v>0</v>
      </c>
      <c r="BT114" s="25" t="s">
        <v>91</v>
      </c>
      <c r="BV114" s="25" t="s">
        <v>85</v>
      </c>
      <c r="BW114" s="25" t="s">
        <v>148</v>
      </c>
      <c r="BX114" s="25" t="s">
        <v>142</v>
      </c>
      <c r="CL114" s="25" t="s">
        <v>149</v>
      </c>
    </row>
    <row r="115" spans="1:91" s="6" customFormat="1" ht="16.5" customHeight="1">
      <c r="B115" s="74"/>
      <c r="C115" s="75"/>
      <c r="D115" s="199" t="s">
        <v>150</v>
      </c>
      <c r="E115" s="199"/>
      <c r="F115" s="199"/>
      <c r="G115" s="199"/>
      <c r="H115" s="199"/>
      <c r="I115" s="76"/>
      <c r="J115" s="199" t="s">
        <v>151</v>
      </c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202">
        <f>ROUND(AG116,2)</f>
        <v>0</v>
      </c>
      <c r="AH115" s="203"/>
      <c r="AI115" s="203"/>
      <c r="AJ115" s="203"/>
      <c r="AK115" s="203"/>
      <c r="AL115" s="203"/>
      <c r="AM115" s="203"/>
      <c r="AN115" s="204">
        <f t="shared" si="0"/>
        <v>0</v>
      </c>
      <c r="AO115" s="203"/>
      <c r="AP115" s="203"/>
      <c r="AQ115" s="77" t="s">
        <v>97</v>
      </c>
      <c r="AR115" s="74"/>
      <c r="AS115" s="78">
        <f>ROUND(AS116,2)</f>
        <v>0</v>
      </c>
      <c r="AT115" s="79">
        <f t="shared" si="1"/>
        <v>0</v>
      </c>
      <c r="AU115" s="80">
        <f>ROUND(AU116,5)</f>
        <v>0</v>
      </c>
      <c r="AV115" s="79">
        <f>ROUND(AZ115*L29,2)</f>
        <v>0</v>
      </c>
      <c r="AW115" s="79">
        <f>ROUND(BA115*L30,2)</f>
        <v>0</v>
      </c>
      <c r="AX115" s="79">
        <f>ROUND(BB115*L29,2)</f>
        <v>0</v>
      </c>
      <c r="AY115" s="79">
        <f>ROUND(BC115*L30,2)</f>
        <v>0</v>
      </c>
      <c r="AZ115" s="79">
        <f>ROUND(AZ116,2)</f>
        <v>0</v>
      </c>
      <c r="BA115" s="79">
        <f>ROUND(BA116,2)</f>
        <v>0</v>
      </c>
      <c r="BB115" s="79">
        <f>ROUND(BB116,2)</f>
        <v>0</v>
      </c>
      <c r="BC115" s="79">
        <f>ROUND(BC116,2)</f>
        <v>0</v>
      </c>
      <c r="BD115" s="81">
        <f>ROUND(BD116,2)</f>
        <v>0</v>
      </c>
      <c r="BS115" s="82" t="s">
        <v>82</v>
      </c>
      <c r="BT115" s="82" t="s">
        <v>21</v>
      </c>
      <c r="BU115" s="82" t="s">
        <v>84</v>
      </c>
      <c r="BV115" s="82" t="s">
        <v>85</v>
      </c>
      <c r="BW115" s="82" t="s">
        <v>152</v>
      </c>
      <c r="BX115" s="82" t="s">
        <v>5</v>
      </c>
      <c r="CL115" s="82" t="s">
        <v>1</v>
      </c>
      <c r="CM115" s="82" t="s">
        <v>91</v>
      </c>
    </row>
    <row r="116" spans="1:91" s="3" customFormat="1" ht="16.5" customHeight="1">
      <c r="A116" s="83" t="s">
        <v>92</v>
      </c>
      <c r="B116" s="48"/>
      <c r="C116" s="9"/>
      <c r="D116" s="9"/>
      <c r="E116" s="198" t="s">
        <v>150</v>
      </c>
      <c r="F116" s="198"/>
      <c r="G116" s="198"/>
      <c r="H116" s="198"/>
      <c r="I116" s="198"/>
      <c r="J116" s="9"/>
      <c r="K116" s="198" t="s">
        <v>151</v>
      </c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200">
        <f>'IO-07 - Veřejné osvětlení'!J32</f>
        <v>0</v>
      </c>
      <c r="AH116" s="201"/>
      <c r="AI116" s="201"/>
      <c r="AJ116" s="201"/>
      <c r="AK116" s="201"/>
      <c r="AL116" s="201"/>
      <c r="AM116" s="201"/>
      <c r="AN116" s="200">
        <f t="shared" si="0"/>
        <v>0</v>
      </c>
      <c r="AO116" s="201"/>
      <c r="AP116" s="201"/>
      <c r="AQ116" s="84" t="s">
        <v>93</v>
      </c>
      <c r="AR116" s="48"/>
      <c r="AS116" s="85">
        <v>0</v>
      </c>
      <c r="AT116" s="86">
        <f t="shared" si="1"/>
        <v>0</v>
      </c>
      <c r="AU116" s="87">
        <f>'IO-07 - Veřejné osvětlení'!P125</f>
        <v>0</v>
      </c>
      <c r="AV116" s="86">
        <f>'IO-07 - Veřejné osvětlení'!J35</f>
        <v>0</v>
      </c>
      <c r="AW116" s="86">
        <f>'IO-07 - Veřejné osvětlení'!J36</f>
        <v>0</v>
      </c>
      <c r="AX116" s="86">
        <f>'IO-07 - Veřejné osvětlení'!J37</f>
        <v>0</v>
      </c>
      <c r="AY116" s="86">
        <f>'IO-07 - Veřejné osvětlení'!J38</f>
        <v>0</v>
      </c>
      <c r="AZ116" s="86">
        <f>'IO-07 - Veřejné osvětlení'!F35</f>
        <v>0</v>
      </c>
      <c r="BA116" s="86">
        <f>'IO-07 - Veřejné osvětlení'!F36</f>
        <v>0</v>
      </c>
      <c r="BB116" s="86">
        <f>'IO-07 - Veřejné osvětlení'!F37</f>
        <v>0</v>
      </c>
      <c r="BC116" s="86">
        <f>'IO-07 - Veřejné osvětlení'!F38</f>
        <v>0</v>
      </c>
      <c r="BD116" s="88">
        <f>'IO-07 - Veřejné osvětlení'!F39</f>
        <v>0</v>
      </c>
      <c r="BT116" s="25" t="s">
        <v>91</v>
      </c>
      <c r="BV116" s="25" t="s">
        <v>85</v>
      </c>
      <c r="BW116" s="25" t="s">
        <v>153</v>
      </c>
      <c r="BX116" s="25" t="s">
        <v>152</v>
      </c>
      <c r="CL116" s="25" t="s">
        <v>154</v>
      </c>
    </row>
    <row r="117" spans="1:91" s="6" customFormat="1" ht="24.75" customHeight="1">
      <c r="B117" s="74"/>
      <c r="C117" s="75"/>
      <c r="D117" s="199" t="s">
        <v>155</v>
      </c>
      <c r="E117" s="199"/>
      <c r="F117" s="199"/>
      <c r="G117" s="199"/>
      <c r="H117" s="199"/>
      <c r="I117" s="76"/>
      <c r="J117" s="199" t="s">
        <v>156</v>
      </c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202">
        <f>ROUND(AG118,2)</f>
        <v>0</v>
      </c>
      <c r="AH117" s="203"/>
      <c r="AI117" s="203"/>
      <c r="AJ117" s="203"/>
      <c r="AK117" s="203"/>
      <c r="AL117" s="203"/>
      <c r="AM117" s="203"/>
      <c r="AN117" s="204">
        <f t="shared" si="0"/>
        <v>0</v>
      </c>
      <c r="AO117" s="203"/>
      <c r="AP117" s="203"/>
      <c r="AQ117" s="77" t="s">
        <v>97</v>
      </c>
      <c r="AR117" s="74"/>
      <c r="AS117" s="78">
        <f>ROUND(AS118,2)</f>
        <v>0</v>
      </c>
      <c r="AT117" s="79">
        <f t="shared" si="1"/>
        <v>0</v>
      </c>
      <c r="AU117" s="80">
        <f>ROUND(AU118,5)</f>
        <v>0</v>
      </c>
      <c r="AV117" s="79">
        <f>ROUND(AZ117*L29,2)</f>
        <v>0</v>
      </c>
      <c r="AW117" s="79">
        <f>ROUND(BA117*L30,2)</f>
        <v>0</v>
      </c>
      <c r="AX117" s="79">
        <f>ROUND(BB117*L29,2)</f>
        <v>0</v>
      </c>
      <c r="AY117" s="79">
        <f>ROUND(BC117*L30,2)</f>
        <v>0</v>
      </c>
      <c r="AZ117" s="79">
        <f>ROUND(AZ118,2)</f>
        <v>0</v>
      </c>
      <c r="BA117" s="79">
        <f>ROUND(BA118,2)</f>
        <v>0</v>
      </c>
      <c r="BB117" s="79">
        <f>ROUND(BB118,2)</f>
        <v>0</v>
      </c>
      <c r="BC117" s="79">
        <f>ROUND(BC118,2)</f>
        <v>0</v>
      </c>
      <c r="BD117" s="81">
        <f>ROUND(BD118,2)</f>
        <v>0</v>
      </c>
      <c r="BS117" s="82" t="s">
        <v>82</v>
      </c>
      <c r="BT117" s="82" t="s">
        <v>21</v>
      </c>
      <c r="BU117" s="82" t="s">
        <v>84</v>
      </c>
      <c r="BV117" s="82" t="s">
        <v>85</v>
      </c>
      <c r="BW117" s="82" t="s">
        <v>157</v>
      </c>
      <c r="BX117" s="82" t="s">
        <v>5</v>
      </c>
      <c r="CL117" s="82" t="s">
        <v>1</v>
      </c>
      <c r="CM117" s="82" t="s">
        <v>91</v>
      </c>
    </row>
    <row r="118" spans="1:91" s="3" customFormat="1" ht="23.25" customHeight="1">
      <c r="A118" s="83" t="s">
        <v>92</v>
      </c>
      <c r="B118" s="48"/>
      <c r="C118" s="9"/>
      <c r="D118" s="9"/>
      <c r="E118" s="198" t="s">
        <v>155</v>
      </c>
      <c r="F118" s="198"/>
      <c r="G118" s="198"/>
      <c r="H118" s="198"/>
      <c r="I118" s="198"/>
      <c r="J118" s="9"/>
      <c r="K118" s="198" t="s">
        <v>158</v>
      </c>
      <c r="L118" s="198"/>
      <c r="M118" s="198"/>
      <c r="N118" s="198"/>
      <c r="O118" s="198"/>
      <c r="P118" s="198"/>
      <c r="Q118" s="198"/>
      <c r="R118" s="198"/>
      <c r="S118" s="198"/>
      <c r="T118" s="198"/>
      <c r="U118" s="198"/>
      <c r="V118" s="198"/>
      <c r="W118" s="198"/>
      <c r="X118" s="198"/>
      <c r="Y118" s="198"/>
      <c r="Z118" s="198"/>
      <c r="AA118" s="198"/>
      <c r="AB118" s="198"/>
      <c r="AC118" s="198"/>
      <c r="AD118" s="198"/>
      <c r="AE118" s="198"/>
      <c r="AF118" s="198"/>
      <c r="AG118" s="200">
        <f>'IO-08 - Rozvody NN (řešen...'!J32</f>
        <v>0</v>
      </c>
      <c r="AH118" s="201"/>
      <c r="AI118" s="201"/>
      <c r="AJ118" s="201"/>
      <c r="AK118" s="201"/>
      <c r="AL118" s="201"/>
      <c r="AM118" s="201"/>
      <c r="AN118" s="200">
        <f t="shared" si="0"/>
        <v>0</v>
      </c>
      <c r="AO118" s="201"/>
      <c r="AP118" s="201"/>
      <c r="AQ118" s="84" t="s">
        <v>93</v>
      </c>
      <c r="AR118" s="48"/>
      <c r="AS118" s="85">
        <v>0</v>
      </c>
      <c r="AT118" s="86">
        <f t="shared" si="1"/>
        <v>0</v>
      </c>
      <c r="AU118" s="87">
        <f>'IO-08 - Rozvody NN (řešen...'!P122</f>
        <v>0</v>
      </c>
      <c r="AV118" s="86">
        <f>'IO-08 - Rozvody NN (řešen...'!J35</f>
        <v>0</v>
      </c>
      <c r="AW118" s="86">
        <f>'IO-08 - Rozvody NN (řešen...'!J36</f>
        <v>0</v>
      </c>
      <c r="AX118" s="86">
        <f>'IO-08 - Rozvody NN (řešen...'!J37</f>
        <v>0</v>
      </c>
      <c r="AY118" s="86">
        <f>'IO-08 - Rozvody NN (řešen...'!J38</f>
        <v>0</v>
      </c>
      <c r="AZ118" s="86">
        <f>'IO-08 - Rozvody NN (řešen...'!F35</f>
        <v>0</v>
      </c>
      <c r="BA118" s="86">
        <f>'IO-08 - Rozvody NN (řešen...'!F36</f>
        <v>0</v>
      </c>
      <c r="BB118" s="86">
        <f>'IO-08 - Rozvody NN (řešen...'!F37</f>
        <v>0</v>
      </c>
      <c r="BC118" s="86">
        <f>'IO-08 - Rozvody NN (řešen...'!F38</f>
        <v>0</v>
      </c>
      <c r="BD118" s="88">
        <f>'IO-08 - Rozvody NN (řešen...'!F39</f>
        <v>0</v>
      </c>
      <c r="BT118" s="25" t="s">
        <v>91</v>
      </c>
      <c r="BV118" s="25" t="s">
        <v>85</v>
      </c>
      <c r="BW118" s="25" t="s">
        <v>159</v>
      </c>
      <c r="BX118" s="25" t="s">
        <v>157</v>
      </c>
      <c r="CL118" s="25" t="s">
        <v>160</v>
      </c>
    </row>
    <row r="119" spans="1:91" s="6" customFormat="1" ht="24.75" customHeight="1">
      <c r="B119" s="74"/>
      <c r="C119" s="75"/>
      <c r="D119" s="199" t="s">
        <v>161</v>
      </c>
      <c r="E119" s="199"/>
      <c r="F119" s="199"/>
      <c r="G119" s="199"/>
      <c r="H119" s="199"/>
      <c r="I119" s="76"/>
      <c r="J119" s="199" t="s">
        <v>162</v>
      </c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202">
        <f>ROUND(AG120,2)</f>
        <v>0</v>
      </c>
      <c r="AH119" s="203"/>
      <c r="AI119" s="203"/>
      <c r="AJ119" s="203"/>
      <c r="AK119" s="203"/>
      <c r="AL119" s="203"/>
      <c r="AM119" s="203"/>
      <c r="AN119" s="204">
        <f t="shared" si="0"/>
        <v>0</v>
      </c>
      <c r="AO119" s="203"/>
      <c r="AP119" s="203"/>
      <c r="AQ119" s="77" t="s">
        <v>97</v>
      </c>
      <c r="AR119" s="74"/>
      <c r="AS119" s="78">
        <f>ROUND(AS120,2)</f>
        <v>0</v>
      </c>
      <c r="AT119" s="79">
        <f t="shared" si="1"/>
        <v>0</v>
      </c>
      <c r="AU119" s="80">
        <f>ROUND(AU120,5)</f>
        <v>0</v>
      </c>
      <c r="AV119" s="79">
        <f>ROUND(AZ119*L29,2)</f>
        <v>0</v>
      </c>
      <c r="AW119" s="79">
        <f>ROUND(BA119*L30,2)</f>
        <v>0</v>
      </c>
      <c r="AX119" s="79">
        <f>ROUND(BB119*L29,2)</f>
        <v>0</v>
      </c>
      <c r="AY119" s="79">
        <f>ROUND(BC119*L30,2)</f>
        <v>0</v>
      </c>
      <c r="AZ119" s="79">
        <f>ROUND(AZ120,2)</f>
        <v>0</v>
      </c>
      <c r="BA119" s="79">
        <f>ROUND(BA120,2)</f>
        <v>0</v>
      </c>
      <c r="BB119" s="79">
        <f>ROUND(BB120,2)</f>
        <v>0</v>
      </c>
      <c r="BC119" s="79">
        <f>ROUND(BC120,2)</f>
        <v>0</v>
      </c>
      <c r="BD119" s="81">
        <f>ROUND(BD120,2)</f>
        <v>0</v>
      </c>
      <c r="BS119" s="82" t="s">
        <v>82</v>
      </c>
      <c r="BT119" s="82" t="s">
        <v>21</v>
      </c>
      <c r="BU119" s="82" t="s">
        <v>84</v>
      </c>
      <c r="BV119" s="82" t="s">
        <v>85</v>
      </c>
      <c r="BW119" s="82" t="s">
        <v>163</v>
      </c>
      <c r="BX119" s="82" t="s">
        <v>5</v>
      </c>
      <c r="CL119" s="82" t="s">
        <v>1</v>
      </c>
      <c r="CM119" s="82" t="s">
        <v>91</v>
      </c>
    </row>
    <row r="120" spans="1:91" s="3" customFormat="1" ht="23.25" customHeight="1">
      <c r="A120" s="83" t="s">
        <v>92</v>
      </c>
      <c r="B120" s="48"/>
      <c r="C120" s="9"/>
      <c r="D120" s="9"/>
      <c r="E120" s="198" t="s">
        <v>161</v>
      </c>
      <c r="F120" s="198"/>
      <c r="G120" s="198"/>
      <c r="H120" s="198"/>
      <c r="I120" s="198"/>
      <c r="J120" s="9"/>
      <c r="K120" s="198" t="s">
        <v>162</v>
      </c>
      <c r="L120" s="198"/>
      <c r="M120" s="198"/>
      <c r="N120" s="198"/>
      <c r="O120" s="198"/>
      <c r="P120" s="198"/>
      <c r="Q120" s="198"/>
      <c r="R120" s="198"/>
      <c r="S120" s="198"/>
      <c r="T120" s="198"/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8"/>
      <c r="AE120" s="198"/>
      <c r="AF120" s="198"/>
      <c r="AG120" s="200">
        <f>'IO-09 - Přeložka sloupu V...'!J32</f>
        <v>0</v>
      </c>
      <c r="AH120" s="201"/>
      <c r="AI120" s="201"/>
      <c r="AJ120" s="201"/>
      <c r="AK120" s="201"/>
      <c r="AL120" s="201"/>
      <c r="AM120" s="201"/>
      <c r="AN120" s="200">
        <f t="shared" si="0"/>
        <v>0</v>
      </c>
      <c r="AO120" s="201"/>
      <c r="AP120" s="201"/>
      <c r="AQ120" s="84" t="s">
        <v>93</v>
      </c>
      <c r="AR120" s="48"/>
      <c r="AS120" s="89">
        <v>0</v>
      </c>
      <c r="AT120" s="90">
        <f t="shared" si="1"/>
        <v>0</v>
      </c>
      <c r="AU120" s="91">
        <f>'IO-09 - Přeložka sloupu V...'!P122</f>
        <v>0</v>
      </c>
      <c r="AV120" s="90">
        <f>'IO-09 - Přeložka sloupu V...'!J35</f>
        <v>0</v>
      </c>
      <c r="AW120" s="90">
        <f>'IO-09 - Přeložka sloupu V...'!J36</f>
        <v>0</v>
      </c>
      <c r="AX120" s="90">
        <f>'IO-09 - Přeložka sloupu V...'!J37</f>
        <v>0</v>
      </c>
      <c r="AY120" s="90">
        <f>'IO-09 - Přeložka sloupu V...'!J38</f>
        <v>0</v>
      </c>
      <c r="AZ120" s="90">
        <f>'IO-09 - Přeložka sloupu V...'!F35</f>
        <v>0</v>
      </c>
      <c r="BA120" s="90">
        <f>'IO-09 - Přeložka sloupu V...'!F36</f>
        <v>0</v>
      </c>
      <c r="BB120" s="90">
        <f>'IO-09 - Přeložka sloupu V...'!F37</f>
        <v>0</v>
      </c>
      <c r="BC120" s="90">
        <f>'IO-09 - Přeložka sloupu V...'!F38</f>
        <v>0</v>
      </c>
      <c r="BD120" s="92">
        <f>'IO-09 - Přeložka sloupu V...'!F39</f>
        <v>0</v>
      </c>
      <c r="BT120" s="25" t="s">
        <v>91</v>
      </c>
      <c r="BV120" s="25" t="s">
        <v>85</v>
      </c>
      <c r="BW120" s="25" t="s">
        <v>164</v>
      </c>
      <c r="BX120" s="25" t="s">
        <v>163</v>
      </c>
      <c r="CL120" s="25" t="s">
        <v>165</v>
      </c>
    </row>
    <row r="121" spans="1:91" s="1" customFormat="1" ht="30" customHeight="1">
      <c r="B121" s="32"/>
      <c r="AR121" s="32"/>
    </row>
    <row r="122" spans="1:91" s="1" customFormat="1" ht="6.95" customHeight="1">
      <c r="B122" s="44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32"/>
    </row>
  </sheetData>
  <sheetProtection algorithmName="SHA-512" hashValue="PvHtAHD4XTo0D2bd4sh3t7oOsj2PbE2IvL93TvAw1yndEe78vbvZ6Fd6BUnRHAbqo1UMnrBkBQPVUp2i9XXylQ==" saltValue="A+Z5vAJyQtLNyKKj4UWbqUoZv1/WvsvF/NjO/ubM7DkYgQiiyb6ekWiHJqI7eGpnsagLhEWGKfmNzNlNri6nFw==" spinCount="100000" sheet="1" objects="1" scenarios="1" formatColumns="0" formatRows="0"/>
  <mergeCells count="142">
    <mergeCell ref="AK35:AO35"/>
    <mergeCell ref="X35:AB35"/>
    <mergeCell ref="AR2:BE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J103:AF103"/>
    <mergeCell ref="D103:H103"/>
    <mergeCell ref="AM87:AN87"/>
    <mergeCell ref="AS89:AT91"/>
    <mergeCell ref="AM89:AP89"/>
    <mergeCell ref="AM90:AP90"/>
    <mergeCell ref="AN92:AP92"/>
    <mergeCell ref="AG92:AM92"/>
    <mergeCell ref="AG95:AM95"/>
    <mergeCell ref="AN95:AP95"/>
    <mergeCell ref="AN96:AP96"/>
    <mergeCell ref="AG96:AM96"/>
    <mergeCell ref="AG97:AM97"/>
    <mergeCell ref="AN97:AP97"/>
    <mergeCell ref="AG98:AM98"/>
    <mergeCell ref="AN98:AP98"/>
    <mergeCell ref="AN99:AP99"/>
    <mergeCell ref="AG99:AM99"/>
    <mergeCell ref="AN100:AP100"/>
    <mergeCell ref="AG100:AM100"/>
    <mergeCell ref="AG94:AM94"/>
    <mergeCell ref="AN94:AP94"/>
    <mergeCell ref="E98:I98"/>
    <mergeCell ref="K98:AF98"/>
    <mergeCell ref="J99:AF99"/>
    <mergeCell ref="D99:H99"/>
    <mergeCell ref="K100:AF100"/>
    <mergeCell ref="E100:I100"/>
    <mergeCell ref="E101:I101"/>
    <mergeCell ref="K101:AF101"/>
    <mergeCell ref="E102:I102"/>
    <mergeCell ref="K102:AF102"/>
    <mergeCell ref="L85:AJ85"/>
    <mergeCell ref="I92:AF92"/>
    <mergeCell ref="C92:G92"/>
    <mergeCell ref="J95:AF95"/>
    <mergeCell ref="D95:H95"/>
    <mergeCell ref="K96:AF96"/>
    <mergeCell ref="E96:I96"/>
    <mergeCell ref="J97:AF97"/>
    <mergeCell ref="D97:H97"/>
    <mergeCell ref="AN116:AP116"/>
    <mergeCell ref="AG116:AM116"/>
    <mergeCell ref="AN117:AP117"/>
    <mergeCell ref="AG117:AM117"/>
    <mergeCell ref="AN118:AP118"/>
    <mergeCell ref="AG118:AM118"/>
    <mergeCell ref="AN119:AP119"/>
    <mergeCell ref="AG119:AM119"/>
    <mergeCell ref="AN120:AP120"/>
    <mergeCell ref="AG120:AM120"/>
    <mergeCell ref="AN111:AP111"/>
    <mergeCell ref="AG111:AM111"/>
    <mergeCell ref="AN112:AP112"/>
    <mergeCell ref="AG112:AM112"/>
    <mergeCell ref="AG113:AM113"/>
    <mergeCell ref="AN113:AP113"/>
    <mergeCell ref="AN114:AP114"/>
    <mergeCell ref="AG114:AM114"/>
    <mergeCell ref="AG115:AM115"/>
    <mergeCell ref="AN115:AP115"/>
    <mergeCell ref="D119:H119"/>
    <mergeCell ref="J119:AF119"/>
    <mergeCell ref="E120:I120"/>
    <mergeCell ref="K120:AF120"/>
    <mergeCell ref="AG101:AM101"/>
    <mergeCell ref="AN101:AP101"/>
    <mergeCell ref="AG102:AM102"/>
    <mergeCell ref="AN102:AP102"/>
    <mergeCell ref="AG103:AM103"/>
    <mergeCell ref="AN103:AP103"/>
    <mergeCell ref="AG104:AM104"/>
    <mergeCell ref="AN104:AP104"/>
    <mergeCell ref="AG105:AM105"/>
    <mergeCell ref="AN105:AP105"/>
    <mergeCell ref="AN106:AP106"/>
    <mergeCell ref="AG106:AM106"/>
    <mergeCell ref="AG107:AM107"/>
    <mergeCell ref="AN107:AP107"/>
    <mergeCell ref="AN108:AP108"/>
    <mergeCell ref="AG108:AM108"/>
    <mergeCell ref="AG109:AM109"/>
    <mergeCell ref="AN109:AP109"/>
    <mergeCell ref="AN110:AP110"/>
    <mergeCell ref="AG110:AM110"/>
    <mergeCell ref="K114:AF114"/>
    <mergeCell ref="E114:I114"/>
    <mergeCell ref="J115:AF115"/>
    <mergeCell ref="D115:H115"/>
    <mergeCell ref="E116:I116"/>
    <mergeCell ref="K116:AF116"/>
    <mergeCell ref="J117:AF117"/>
    <mergeCell ref="D117:H117"/>
    <mergeCell ref="K118:AF118"/>
    <mergeCell ref="E118:I118"/>
    <mergeCell ref="D109:H109"/>
    <mergeCell ref="J109:AF109"/>
    <mergeCell ref="E110:I110"/>
    <mergeCell ref="K110:AF110"/>
    <mergeCell ref="K111:AF111"/>
    <mergeCell ref="E111:I111"/>
    <mergeCell ref="D112:H112"/>
    <mergeCell ref="J112:AF112"/>
    <mergeCell ref="E113:I113"/>
    <mergeCell ref="K113:AF113"/>
    <mergeCell ref="K104:AF104"/>
    <mergeCell ref="E104:I104"/>
    <mergeCell ref="E105:I105"/>
    <mergeCell ref="K105:AF105"/>
    <mergeCell ref="J106:AF106"/>
    <mergeCell ref="D106:H106"/>
    <mergeCell ref="E107:I107"/>
    <mergeCell ref="K107:AF107"/>
    <mergeCell ref="E108:I108"/>
    <mergeCell ref="K108:AF108"/>
  </mergeCells>
  <hyperlinks>
    <hyperlink ref="A96" location="'VRN - Vedlejší a ostatní ...'!C2" display="/" xr:uid="{00000000-0004-0000-0000-000000000000}"/>
    <hyperlink ref="A98" location="'IO-01 - Sadové úpravy'!C2" display="/" xr:uid="{00000000-0004-0000-0000-000001000000}"/>
    <hyperlink ref="A100" location="'IO-02 - Místní komunikace  '!C2" display="/" xr:uid="{00000000-0004-0000-0000-000002000000}"/>
    <hyperlink ref="A101" location="'IO-02a - Chodník pro pěší'!C2" display="/" xr:uid="{00000000-0004-0000-0000-000003000000}"/>
    <hyperlink ref="A102" location="'IO-02.1 - Kontejnerové stání'!C2" display="/" xr:uid="{00000000-0004-0000-0000-000004000000}"/>
    <hyperlink ref="A104" location="'IO-03 - Kanalizace splašková'!C2" display="/" xr:uid="{00000000-0004-0000-0000-000005000000}"/>
    <hyperlink ref="A105" location="'IO-03.1 - Kanalizační pří...'!C2" display="/" xr:uid="{00000000-0004-0000-0000-000006000000}"/>
    <hyperlink ref="A107" location="'IO-04 - Kanalizace dešťová'!C2" display="/" xr:uid="{00000000-0004-0000-0000-000007000000}"/>
    <hyperlink ref="A108" location="'IO-04.1 - Kanalizační pří...'!C2" display="/" xr:uid="{00000000-0004-0000-0000-000008000000}"/>
    <hyperlink ref="A110" location="'IO-05 - Vodovodní řady'!C2" display="/" xr:uid="{00000000-0004-0000-0000-000009000000}"/>
    <hyperlink ref="A111" location="'IO-05.1 - Vodovodní přípojky'!C2" display="/" xr:uid="{00000000-0004-0000-0000-00000A000000}"/>
    <hyperlink ref="A113" location="'IO-06 - STL plynovodní řady'!C2" display="/" xr:uid="{00000000-0004-0000-0000-00000B000000}"/>
    <hyperlink ref="A114" location="'IO-06.1 - STL plynovodní ...'!C2" display="/" xr:uid="{00000000-0004-0000-0000-00000C000000}"/>
    <hyperlink ref="A116" location="'IO-07 - Veřejné osvětlení'!C2" display="/" xr:uid="{00000000-0004-0000-0000-00000D000000}"/>
    <hyperlink ref="A118" location="'IO-08 - Rozvody NN (řešen...'!C2" display="/" xr:uid="{00000000-0004-0000-0000-00000E000000}"/>
    <hyperlink ref="A120" location="'IO-09 - Přeložka sloupu V...'!C2" display="/" xr:uid="{00000000-0004-0000-0000-00000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27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129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</row>
    <row r="4" spans="2:46" ht="24.95" customHeight="1">
      <c r="B4" s="20"/>
      <c r="D4" s="21" t="s">
        <v>166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0" t="str">
        <f>'Rekapitulace stavby'!K6</f>
        <v>ZTV Pacov II.etapa - pod etapa č.3</v>
      </c>
      <c r="F7" s="241"/>
      <c r="G7" s="241"/>
      <c r="H7" s="241"/>
      <c r="L7" s="20"/>
    </row>
    <row r="8" spans="2:46" ht="12" customHeight="1">
      <c r="B8" s="20"/>
      <c r="D8" s="27" t="s">
        <v>167</v>
      </c>
      <c r="L8" s="20"/>
    </row>
    <row r="9" spans="2:46" s="1" customFormat="1" ht="16.5" customHeight="1">
      <c r="B9" s="32"/>
      <c r="E9" s="240" t="s">
        <v>1334</v>
      </c>
      <c r="F9" s="242"/>
      <c r="G9" s="242"/>
      <c r="H9" s="242"/>
      <c r="L9" s="32"/>
    </row>
    <row r="10" spans="2:46" s="1" customFormat="1" ht="12" customHeight="1">
      <c r="B10" s="32"/>
      <c r="D10" s="27" t="s">
        <v>169</v>
      </c>
      <c r="L10" s="32"/>
    </row>
    <row r="11" spans="2:46" s="1" customFormat="1" ht="16.5" customHeight="1">
      <c r="B11" s="32"/>
      <c r="E11" s="205" t="s">
        <v>1517</v>
      </c>
      <c r="F11" s="242"/>
      <c r="G11" s="242"/>
      <c r="H11" s="242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19</v>
      </c>
      <c r="F13" s="25" t="s">
        <v>122</v>
      </c>
      <c r="I13" s="27" t="s">
        <v>20</v>
      </c>
      <c r="J13" s="25" t="s">
        <v>1</v>
      </c>
      <c r="L13" s="32"/>
    </row>
    <row r="14" spans="2:46" s="1" customFormat="1" ht="12" customHeight="1">
      <c r="B14" s="32"/>
      <c r="D14" s="27" t="s">
        <v>22</v>
      </c>
      <c r="F14" s="25" t="s">
        <v>23</v>
      </c>
      <c r="I14" s="27" t="s">
        <v>24</v>
      </c>
      <c r="J14" s="52" t="str">
        <f>'Rekapitulace stavby'!AN8</f>
        <v>9. 8. 2024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28</v>
      </c>
      <c r="I16" s="27" t="s">
        <v>29</v>
      </c>
      <c r="J16" s="25" t="s">
        <v>30</v>
      </c>
      <c r="L16" s="32"/>
    </row>
    <row r="17" spans="2:12" s="1" customFormat="1" ht="18" customHeight="1">
      <c r="B17" s="32"/>
      <c r="E17" s="25" t="s">
        <v>23</v>
      </c>
      <c r="I17" s="27" t="s">
        <v>31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32</v>
      </c>
      <c r="I19" s="27" t="s">
        <v>29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3" t="str">
        <f>'Rekapitulace stavby'!E14</f>
        <v>Vyplň údaj</v>
      </c>
      <c r="F20" s="224"/>
      <c r="G20" s="224"/>
      <c r="H20" s="224"/>
      <c r="I20" s="27" t="s">
        <v>31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34</v>
      </c>
      <c r="I22" s="27" t="s">
        <v>29</v>
      </c>
      <c r="J22" s="25" t="s">
        <v>35</v>
      </c>
      <c r="L22" s="32"/>
    </row>
    <row r="23" spans="2:12" s="1" customFormat="1" ht="18" customHeight="1">
      <c r="B23" s="32"/>
      <c r="E23" s="25" t="s">
        <v>36</v>
      </c>
      <c r="I23" s="27" t="s">
        <v>31</v>
      </c>
      <c r="J23" s="25" t="s">
        <v>37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39</v>
      </c>
      <c r="I25" s="27" t="s">
        <v>29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31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41</v>
      </c>
      <c r="L28" s="32"/>
    </row>
    <row r="29" spans="2:12" s="7" customFormat="1" ht="274.5" customHeight="1">
      <c r="B29" s="94"/>
      <c r="E29" s="229" t="s">
        <v>1335</v>
      </c>
      <c r="F29" s="229"/>
      <c r="G29" s="229"/>
      <c r="H29" s="229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43</v>
      </c>
      <c r="J32" s="66">
        <f>ROUND(J126,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45</v>
      </c>
      <c r="I34" s="35" t="s">
        <v>44</v>
      </c>
      <c r="J34" s="35" t="s">
        <v>46</v>
      </c>
      <c r="L34" s="32"/>
    </row>
    <row r="35" spans="2:12" s="1" customFormat="1" ht="14.45" customHeight="1">
      <c r="B35" s="32"/>
      <c r="D35" s="55" t="s">
        <v>47</v>
      </c>
      <c r="E35" s="27" t="s">
        <v>48</v>
      </c>
      <c r="F35" s="86">
        <f>ROUND((SUM(BE126:BE274)),  2)</f>
        <v>0</v>
      </c>
      <c r="I35" s="96">
        <v>0.21</v>
      </c>
      <c r="J35" s="86">
        <f>ROUND(((SUM(BE126:BE274))*I35),  2)</f>
        <v>0</v>
      </c>
      <c r="L35" s="32"/>
    </row>
    <row r="36" spans="2:12" s="1" customFormat="1" ht="14.45" customHeight="1">
      <c r="B36" s="32"/>
      <c r="E36" s="27" t="s">
        <v>49</v>
      </c>
      <c r="F36" s="86">
        <f>ROUND((SUM(BF126:BF274)),  2)</f>
        <v>0</v>
      </c>
      <c r="I36" s="96">
        <v>0.12</v>
      </c>
      <c r="J36" s="86">
        <f>ROUND(((SUM(BF126:BF274))*I36),  2)</f>
        <v>0</v>
      </c>
      <c r="L36" s="32"/>
    </row>
    <row r="37" spans="2:12" s="1" customFormat="1" ht="14.45" hidden="1" customHeight="1">
      <c r="B37" s="32"/>
      <c r="E37" s="27" t="s">
        <v>50</v>
      </c>
      <c r="F37" s="86">
        <f>ROUND((SUM(BG126:BG274)),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51</v>
      </c>
      <c r="F38" s="86">
        <f>ROUND((SUM(BH126:BH274)),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52</v>
      </c>
      <c r="F39" s="86">
        <f>ROUND((SUM(BI126:BI274)),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53</v>
      </c>
      <c r="E41" s="57"/>
      <c r="F41" s="57"/>
      <c r="G41" s="99" t="s">
        <v>54</v>
      </c>
      <c r="H41" s="100" t="s">
        <v>55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56</v>
      </c>
      <c r="E50" s="42"/>
      <c r="F50" s="42"/>
      <c r="G50" s="41" t="s">
        <v>57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58</v>
      </c>
      <c r="E61" s="34"/>
      <c r="F61" s="103" t="s">
        <v>59</v>
      </c>
      <c r="G61" s="43" t="s">
        <v>58</v>
      </c>
      <c r="H61" s="34"/>
      <c r="I61" s="34"/>
      <c r="J61" s="104" t="s">
        <v>59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60</v>
      </c>
      <c r="E65" s="42"/>
      <c r="F65" s="42"/>
      <c r="G65" s="41" t="s">
        <v>61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58</v>
      </c>
      <c r="E76" s="34"/>
      <c r="F76" s="103" t="s">
        <v>59</v>
      </c>
      <c r="G76" s="43" t="s">
        <v>58</v>
      </c>
      <c r="H76" s="34"/>
      <c r="I76" s="34"/>
      <c r="J76" s="104" t="s">
        <v>59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171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0" t="str">
        <f>E7</f>
        <v>ZTV Pacov II.etapa - pod etapa č.3</v>
      </c>
      <c r="F85" s="241"/>
      <c r="G85" s="241"/>
      <c r="H85" s="241"/>
      <c r="L85" s="32"/>
    </row>
    <row r="86" spans="2:12" ht="12" customHeight="1">
      <c r="B86" s="20"/>
      <c r="C86" s="27" t="s">
        <v>167</v>
      </c>
      <c r="L86" s="20"/>
    </row>
    <row r="87" spans="2:12" s="1" customFormat="1" ht="16.5" customHeight="1">
      <c r="B87" s="32"/>
      <c r="E87" s="240" t="s">
        <v>1334</v>
      </c>
      <c r="F87" s="242"/>
      <c r="G87" s="242"/>
      <c r="H87" s="242"/>
      <c r="L87" s="32"/>
    </row>
    <row r="88" spans="2:12" s="1" customFormat="1" ht="12" customHeight="1">
      <c r="B88" s="32"/>
      <c r="C88" s="27" t="s">
        <v>169</v>
      </c>
      <c r="L88" s="32"/>
    </row>
    <row r="89" spans="2:12" s="1" customFormat="1" ht="16.5" customHeight="1">
      <c r="B89" s="32"/>
      <c r="E89" s="205" t="str">
        <f>E11</f>
        <v>IO-04.1 - Kanalizační přípojky (dešťová kanalizace)</v>
      </c>
      <c r="F89" s="242"/>
      <c r="G89" s="242"/>
      <c r="H89" s="242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22</v>
      </c>
      <c r="F91" s="25" t="str">
        <f>F14</f>
        <v>město Pacov</v>
      </c>
      <c r="I91" s="27" t="s">
        <v>24</v>
      </c>
      <c r="J91" s="52" t="str">
        <f>IF(J14="","",J14)</f>
        <v>9. 8. 2024</v>
      </c>
      <c r="L91" s="32"/>
    </row>
    <row r="92" spans="2:12" s="1" customFormat="1" ht="6.95" customHeight="1">
      <c r="B92" s="32"/>
      <c r="L92" s="32"/>
    </row>
    <row r="93" spans="2:12" s="1" customFormat="1" ht="25.7" customHeight="1">
      <c r="B93" s="32"/>
      <c r="C93" s="27" t="s">
        <v>28</v>
      </c>
      <c r="F93" s="25" t="str">
        <f>E17</f>
        <v>město Pacov</v>
      </c>
      <c r="I93" s="27" t="s">
        <v>34</v>
      </c>
      <c r="J93" s="30" t="str">
        <f>E23</f>
        <v>PROJEKT CENTRUM NOVA s.r.o.</v>
      </c>
      <c r="L93" s="32"/>
    </row>
    <row r="94" spans="2:12" s="1" customFormat="1" ht="15.2" customHeight="1">
      <c r="B94" s="32"/>
      <c r="C94" s="27" t="s">
        <v>32</v>
      </c>
      <c r="F94" s="25" t="str">
        <f>IF(E20="","",E20)</f>
        <v>Vyplň údaj</v>
      </c>
      <c r="I94" s="27" t="s">
        <v>39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172</v>
      </c>
      <c r="D96" s="97"/>
      <c r="E96" s="97"/>
      <c r="F96" s="97"/>
      <c r="G96" s="97"/>
      <c r="H96" s="97"/>
      <c r="I96" s="97"/>
      <c r="J96" s="106" t="s">
        <v>173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174</v>
      </c>
      <c r="J98" s="66">
        <f>J126</f>
        <v>0</v>
      </c>
      <c r="L98" s="32"/>
      <c r="AU98" s="17" t="s">
        <v>175</v>
      </c>
    </row>
    <row r="99" spans="2:47" s="8" customFormat="1" ht="24.95" customHeight="1">
      <c r="B99" s="108"/>
      <c r="D99" s="109" t="s">
        <v>262</v>
      </c>
      <c r="E99" s="110"/>
      <c r="F99" s="110"/>
      <c r="G99" s="110"/>
      <c r="H99" s="110"/>
      <c r="I99" s="110"/>
      <c r="J99" s="111">
        <f>J127</f>
        <v>0</v>
      </c>
      <c r="L99" s="108"/>
    </row>
    <row r="100" spans="2:47" s="9" customFormat="1" ht="19.899999999999999" customHeight="1">
      <c r="B100" s="112"/>
      <c r="D100" s="113" t="s">
        <v>263</v>
      </c>
      <c r="E100" s="114"/>
      <c r="F100" s="114"/>
      <c r="G100" s="114"/>
      <c r="H100" s="114"/>
      <c r="I100" s="114"/>
      <c r="J100" s="115">
        <f>J128</f>
        <v>0</v>
      </c>
      <c r="L100" s="112"/>
    </row>
    <row r="101" spans="2:47" s="9" customFormat="1" ht="19.899999999999999" customHeight="1">
      <c r="B101" s="112"/>
      <c r="D101" s="113" t="s">
        <v>743</v>
      </c>
      <c r="E101" s="114"/>
      <c r="F101" s="114"/>
      <c r="G101" s="114"/>
      <c r="H101" s="114"/>
      <c r="I101" s="114"/>
      <c r="J101" s="115">
        <f>J211</f>
        <v>0</v>
      </c>
      <c r="L101" s="112"/>
    </row>
    <row r="102" spans="2:47" s="9" customFormat="1" ht="19.899999999999999" customHeight="1">
      <c r="B102" s="112"/>
      <c r="D102" s="113" t="s">
        <v>913</v>
      </c>
      <c r="E102" s="114"/>
      <c r="F102" s="114"/>
      <c r="G102" s="114"/>
      <c r="H102" s="114"/>
      <c r="I102" s="114"/>
      <c r="J102" s="115">
        <f>J220</f>
        <v>0</v>
      </c>
      <c r="L102" s="112"/>
    </row>
    <row r="103" spans="2:47" s="9" customFormat="1" ht="19.899999999999999" customHeight="1">
      <c r="B103" s="112"/>
      <c r="D103" s="113" t="s">
        <v>914</v>
      </c>
      <c r="E103" s="114"/>
      <c r="F103" s="114"/>
      <c r="G103" s="114"/>
      <c r="H103" s="114"/>
      <c r="I103" s="114"/>
      <c r="J103" s="115">
        <f>J229</f>
        <v>0</v>
      </c>
      <c r="L103" s="112"/>
    </row>
    <row r="104" spans="2:47" s="9" customFormat="1" ht="19.899999999999999" customHeight="1">
      <c r="B104" s="112"/>
      <c r="D104" s="113" t="s">
        <v>746</v>
      </c>
      <c r="E104" s="114"/>
      <c r="F104" s="114"/>
      <c r="G104" s="114"/>
      <c r="H104" s="114"/>
      <c r="I104" s="114"/>
      <c r="J104" s="115">
        <f>J271</f>
        <v>0</v>
      </c>
      <c r="L104" s="112"/>
    </row>
    <row r="105" spans="2:47" s="1" customFormat="1" ht="21.75" customHeight="1">
      <c r="B105" s="32"/>
      <c r="L105" s="32"/>
    </row>
    <row r="106" spans="2:47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10" spans="2:47" s="1" customFormat="1" ht="6.95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47" s="1" customFormat="1" ht="24.95" customHeight="1">
      <c r="B111" s="32"/>
      <c r="C111" s="21" t="s">
        <v>178</v>
      </c>
      <c r="L111" s="32"/>
    </row>
    <row r="112" spans="2:47" s="1" customFormat="1" ht="6.95" customHeight="1">
      <c r="B112" s="32"/>
      <c r="L112" s="32"/>
    </row>
    <row r="113" spans="2:63" s="1" customFormat="1" ht="12" customHeight="1">
      <c r="B113" s="32"/>
      <c r="C113" s="27" t="s">
        <v>16</v>
      </c>
      <c r="L113" s="32"/>
    </row>
    <row r="114" spans="2:63" s="1" customFormat="1" ht="16.5" customHeight="1">
      <c r="B114" s="32"/>
      <c r="E114" s="240" t="str">
        <f>E7</f>
        <v>ZTV Pacov II.etapa - pod etapa č.3</v>
      </c>
      <c r="F114" s="241"/>
      <c r="G114" s="241"/>
      <c r="H114" s="241"/>
      <c r="L114" s="32"/>
    </row>
    <row r="115" spans="2:63" ht="12" customHeight="1">
      <c r="B115" s="20"/>
      <c r="C115" s="27" t="s">
        <v>167</v>
      </c>
      <c r="L115" s="20"/>
    </row>
    <row r="116" spans="2:63" s="1" customFormat="1" ht="16.5" customHeight="1">
      <c r="B116" s="32"/>
      <c r="E116" s="240" t="s">
        <v>1334</v>
      </c>
      <c r="F116" s="242"/>
      <c r="G116" s="242"/>
      <c r="H116" s="242"/>
      <c r="L116" s="32"/>
    </row>
    <row r="117" spans="2:63" s="1" customFormat="1" ht="12" customHeight="1">
      <c r="B117" s="32"/>
      <c r="C117" s="27" t="s">
        <v>169</v>
      </c>
      <c r="L117" s="32"/>
    </row>
    <row r="118" spans="2:63" s="1" customFormat="1" ht="16.5" customHeight="1">
      <c r="B118" s="32"/>
      <c r="E118" s="205" t="str">
        <f>E11</f>
        <v>IO-04.1 - Kanalizační přípojky (dešťová kanalizace)</v>
      </c>
      <c r="F118" s="242"/>
      <c r="G118" s="242"/>
      <c r="H118" s="242"/>
      <c r="L118" s="32"/>
    </row>
    <row r="119" spans="2:63" s="1" customFormat="1" ht="6.95" customHeight="1">
      <c r="B119" s="32"/>
      <c r="L119" s="32"/>
    </row>
    <row r="120" spans="2:63" s="1" customFormat="1" ht="12" customHeight="1">
      <c r="B120" s="32"/>
      <c r="C120" s="27" t="s">
        <v>22</v>
      </c>
      <c r="F120" s="25" t="str">
        <f>F14</f>
        <v>město Pacov</v>
      </c>
      <c r="I120" s="27" t="s">
        <v>24</v>
      </c>
      <c r="J120" s="52" t="str">
        <f>IF(J14="","",J14)</f>
        <v>9. 8. 2024</v>
      </c>
      <c r="L120" s="32"/>
    </row>
    <row r="121" spans="2:63" s="1" customFormat="1" ht="6.95" customHeight="1">
      <c r="B121" s="32"/>
      <c r="L121" s="32"/>
    </row>
    <row r="122" spans="2:63" s="1" customFormat="1" ht="25.7" customHeight="1">
      <c r="B122" s="32"/>
      <c r="C122" s="27" t="s">
        <v>28</v>
      </c>
      <c r="F122" s="25" t="str">
        <f>E17</f>
        <v>město Pacov</v>
      </c>
      <c r="I122" s="27" t="s">
        <v>34</v>
      </c>
      <c r="J122" s="30" t="str">
        <f>E23</f>
        <v>PROJEKT CENTRUM NOVA s.r.o.</v>
      </c>
      <c r="L122" s="32"/>
    </row>
    <row r="123" spans="2:63" s="1" customFormat="1" ht="15.2" customHeight="1">
      <c r="B123" s="32"/>
      <c r="C123" s="27" t="s">
        <v>32</v>
      </c>
      <c r="F123" s="25" t="str">
        <f>IF(E20="","",E20)</f>
        <v>Vyplň údaj</v>
      </c>
      <c r="I123" s="27" t="s">
        <v>39</v>
      </c>
      <c r="J123" s="30" t="str">
        <f>E26</f>
        <v xml:space="preserve"> </v>
      </c>
      <c r="L123" s="32"/>
    </row>
    <row r="124" spans="2:63" s="1" customFormat="1" ht="10.35" customHeight="1">
      <c r="B124" s="32"/>
      <c r="L124" s="32"/>
    </row>
    <row r="125" spans="2:63" s="10" customFormat="1" ht="29.25" customHeight="1">
      <c r="B125" s="116"/>
      <c r="C125" s="117" t="s">
        <v>179</v>
      </c>
      <c r="D125" s="118" t="s">
        <v>68</v>
      </c>
      <c r="E125" s="118" t="s">
        <v>64</v>
      </c>
      <c r="F125" s="118" t="s">
        <v>65</v>
      </c>
      <c r="G125" s="118" t="s">
        <v>180</v>
      </c>
      <c r="H125" s="118" t="s">
        <v>181</v>
      </c>
      <c r="I125" s="118" t="s">
        <v>182</v>
      </c>
      <c r="J125" s="118" t="s">
        <v>173</v>
      </c>
      <c r="K125" s="119" t="s">
        <v>183</v>
      </c>
      <c r="L125" s="116"/>
      <c r="M125" s="59" t="s">
        <v>1</v>
      </c>
      <c r="N125" s="60" t="s">
        <v>47</v>
      </c>
      <c r="O125" s="60" t="s">
        <v>184</v>
      </c>
      <c r="P125" s="60" t="s">
        <v>185</v>
      </c>
      <c r="Q125" s="60" t="s">
        <v>186</v>
      </c>
      <c r="R125" s="60" t="s">
        <v>187</v>
      </c>
      <c r="S125" s="60" t="s">
        <v>188</v>
      </c>
      <c r="T125" s="61" t="s">
        <v>189</v>
      </c>
    </row>
    <row r="126" spans="2:63" s="1" customFormat="1" ht="22.9" customHeight="1">
      <c r="B126" s="32"/>
      <c r="C126" s="64" t="s">
        <v>190</v>
      </c>
      <c r="J126" s="120">
        <f>BK126</f>
        <v>0</v>
      </c>
      <c r="L126" s="32"/>
      <c r="M126" s="62"/>
      <c r="N126" s="53"/>
      <c r="O126" s="53"/>
      <c r="P126" s="121">
        <f>P127</f>
        <v>0</v>
      </c>
      <c r="Q126" s="53"/>
      <c r="R126" s="121">
        <f>R127</f>
        <v>45.535938160000001</v>
      </c>
      <c r="S126" s="53"/>
      <c r="T126" s="122">
        <f>T127</f>
        <v>0</v>
      </c>
      <c r="AT126" s="17" t="s">
        <v>82</v>
      </c>
      <c r="AU126" s="17" t="s">
        <v>175</v>
      </c>
      <c r="BK126" s="123">
        <f>BK127</f>
        <v>0</v>
      </c>
    </row>
    <row r="127" spans="2:63" s="11" customFormat="1" ht="25.9" customHeight="1">
      <c r="B127" s="124"/>
      <c r="D127" s="125" t="s">
        <v>82</v>
      </c>
      <c r="E127" s="126" t="s">
        <v>266</v>
      </c>
      <c r="F127" s="126" t="s">
        <v>267</v>
      </c>
      <c r="I127" s="127"/>
      <c r="J127" s="128">
        <f>BK127</f>
        <v>0</v>
      </c>
      <c r="L127" s="124"/>
      <c r="M127" s="129"/>
      <c r="P127" s="130">
        <f>P128+P211+P220+P229+P271</f>
        <v>0</v>
      </c>
      <c r="R127" s="130">
        <f>R128+R211+R220+R229+R271</f>
        <v>45.535938160000001</v>
      </c>
      <c r="T127" s="131">
        <f>T128+T211+T220+T229+T271</f>
        <v>0</v>
      </c>
      <c r="AR127" s="125" t="s">
        <v>21</v>
      </c>
      <c r="AT127" s="132" t="s">
        <v>82</v>
      </c>
      <c r="AU127" s="132" t="s">
        <v>83</v>
      </c>
      <c r="AY127" s="125" t="s">
        <v>194</v>
      </c>
      <c r="BK127" s="133">
        <f>BK128+BK211+BK220+BK229+BK271</f>
        <v>0</v>
      </c>
    </row>
    <row r="128" spans="2:63" s="11" customFormat="1" ht="22.9" customHeight="1">
      <c r="B128" s="124"/>
      <c r="D128" s="125" t="s">
        <v>82</v>
      </c>
      <c r="E128" s="134" t="s">
        <v>21</v>
      </c>
      <c r="F128" s="134" t="s">
        <v>268</v>
      </c>
      <c r="I128" s="127"/>
      <c r="J128" s="135">
        <f>BK128</f>
        <v>0</v>
      </c>
      <c r="L128" s="124"/>
      <c r="M128" s="129"/>
      <c r="P128" s="130">
        <f>SUM(P129:P210)</f>
        <v>0</v>
      </c>
      <c r="R128" s="130">
        <f>SUM(R129:R210)</f>
        <v>27.96844016</v>
      </c>
      <c r="T128" s="131">
        <f>SUM(T129:T210)</f>
        <v>0</v>
      </c>
      <c r="AR128" s="125" t="s">
        <v>21</v>
      </c>
      <c r="AT128" s="132" t="s">
        <v>82</v>
      </c>
      <c r="AU128" s="132" t="s">
        <v>21</v>
      </c>
      <c r="AY128" s="125" t="s">
        <v>194</v>
      </c>
      <c r="BK128" s="133">
        <f>SUM(BK129:BK210)</f>
        <v>0</v>
      </c>
    </row>
    <row r="129" spans="2:65" s="1" customFormat="1" ht="33" customHeight="1">
      <c r="B129" s="32"/>
      <c r="C129" s="136" t="s">
        <v>21</v>
      </c>
      <c r="D129" s="136" t="s">
        <v>197</v>
      </c>
      <c r="E129" s="137" t="s">
        <v>1518</v>
      </c>
      <c r="F129" s="138" t="s">
        <v>1519</v>
      </c>
      <c r="G129" s="139" t="s">
        <v>279</v>
      </c>
      <c r="H129" s="140">
        <v>11.711</v>
      </c>
      <c r="I129" s="141"/>
      <c r="J129" s="142">
        <f>ROUND(I129*H129,2)</f>
        <v>0</v>
      </c>
      <c r="K129" s="138" t="s">
        <v>272</v>
      </c>
      <c r="L129" s="32"/>
      <c r="M129" s="143" t="s">
        <v>1</v>
      </c>
      <c r="N129" s="144" t="s">
        <v>48</v>
      </c>
      <c r="P129" s="145">
        <f>O129*H129</f>
        <v>0</v>
      </c>
      <c r="Q129" s="145">
        <v>0</v>
      </c>
      <c r="R129" s="145">
        <f>Q129*H129</f>
        <v>0</v>
      </c>
      <c r="S129" s="145">
        <v>0</v>
      </c>
      <c r="T129" s="146">
        <f>S129*H129</f>
        <v>0</v>
      </c>
      <c r="AR129" s="147" t="s">
        <v>193</v>
      </c>
      <c r="AT129" s="147" t="s">
        <v>197</v>
      </c>
      <c r="AU129" s="147" t="s">
        <v>91</v>
      </c>
      <c r="AY129" s="17" t="s">
        <v>194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7" t="s">
        <v>21</v>
      </c>
      <c r="BK129" s="148">
        <f>ROUND(I129*H129,2)</f>
        <v>0</v>
      </c>
      <c r="BL129" s="17" t="s">
        <v>193</v>
      </c>
      <c r="BM129" s="147" t="s">
        <v>1520</v>
      </c>
    </row>
    <row r="130" spans="2:65" s="1" customFormat="1" ht="29.25">
      <c r="B130" s="32"/>
      <c r="D130" s="149" t="s">
        <v>202</v>
      </c>
      <c r="F130" s="150" t="s">
        <v>1521</v>
      </c>
      <c r="I130" s="151"/>
      <c r="L130" s="32"/>
      <c r="M130" s="152"/>
      <c r="T130" s="56"/>
      <c r="AT130" s="17" t="s">
        <v>202</v>
      </c>
      <c r="AU130" s="17" t="s">
        <v>91</v>
      </c>
    </row>
    <row r="131" spans="2:65" s="1" customFormat="1" ht="11.25">
      <c r="B131" s="32"/>
      <c r="D131" s="156" t="s">
        <v>275</v>
      </c>
      <c r="F131" s="157" t="s">
        <v>1522</v>
      </c>
      <c r="I131" s="151"/>
      <c r="L131" s="32"/>
      <c r="M131" s="152"/>
      <c r="T131" s="56"/>
      <c r="AT131" s="17" t="s">
        <v>275</v>
      </c>
      <c r="AU131" s="17" t="s">
        <v>91</v>
      </c>
    </row>
    <row r="132" spans="2:65" s="12" customFormat="1" ht="11.25">
      <c r="B132" s="158"/>
      <c r="D132" s="149" t="s">
        <v>283</v>
      </c>
      <c r="E132" s="159" t="s">
        <v>1</v>
      </c>
      <c r="F132" s="160" t="s">
        <v>1523</v>
      </c>
      <c r="H132" s="161">
        <v>10.032</v>
      </c>
      <c r="I132" s="162"/>
      <c r="L132" s="158"/>
      <c r="M132" s="163"/>
      <c r="T132" s="164"/>
      <c r="AT132" s="159" t="s">
        <v>283</v>
      </c>
      <c r="AU132" s="159" t="s">
        <v>91</v>
      </c>
      <c r="AV132" s="12" t="s">
        <v>91</v>
      </c>
      <c r="AW132" s="12" t="s">
        <v>38</v>
      </c>
      <c r="AX132" s="12" t="s">
        <v>83</v>
      </c>
      <c r="AY132" s="159" t="s">
        <v>194</v>
      </c>
    </row>
    <row r="133" spans="2:65" s="12" customFormat="1" ht="11.25">
      <c r="B133" s="158"/>
      <c r="D133" s="149" t="s">
        <v>283</v>
      </c>
      <c r="E133" s="159" t="s">
        <v>1</v>
      </c>
      <c r="F133" s="160" t="s">
        <v>1524</v>
      </c>
      <c r="H133" s="161">
        <v>42.84</v>
      </c>
      <c r="I133" s="162"/>
      <c r="L133" s="158"/>
      <c r="M133" s="163"/>
      <c r="T133" s="164"/>
      <c r="AT133" s="159" t="s">
        <v>283</v>
      </c>
      <c r="AU133" s="159" t="s">
        <v>91</v>
      </c>
      <c r="AV133" s="12" t="s">
        <v>91</v>
      </c>
      <c r="AW133" s="12" t="s">
        <v>38</v>
      </c>
      <c r="AX133" s="12" t="s">
        <v>83</v>
      </c>
      <c r="AY133" s="159" t="s">
        <v>194</v>
      </c>
    </row>
    <row r="134" spans="2:65" s="12" customFormat="1" ht="11.25">
      <c r="B134" s="158"/>
      <c r="D134" s="149" t="s">
        <v>283</v>
      </c>
      <c r="E134" s="159" t="s">
        <v>1</v>
      </c>
      <c r="F134" s="160" t="s">
        <v>1525</v>
      </c>
      <c r="H134" s="161">
        <v>25.2</v>
      </c>
      <c r="I134" s="162"/>
      <c r="L134" s="158"/>
      <c r="M134" s="163"/>
      <c r="T134" s="164"/>
      <c r="AT134" s="159" t="s">
        <v>283</v>
      </c>
      <c r="AU134" s="159" t="s">
        <v>91</v>
      </c>
      <c r="AV134" s="12" t="s">
        <v>91</v>
      </c>
      <c r="AW134" s="12" t="s">
        <v>38</v>
      </c>
      <c r="AX134" s="12" t="s">
        <v>83</v>
      </c>
      <c r="AY134" s="159" t="s">
        <v>194</v>
      </c>
    </row>
    <row r="135" spans="2:65" s="13" customFormat="1" ht="11.25">
      <c r="B135" s="165"/>
      <c r="D135" s="149" t="s">
        <v>283</v>
      </c>
      <c r="E135" s="166" t="s">
        <v>1</v>
      </c>
      <c r="F135" s="167" t="s">
        <v>285</v>
      </c>
      <c r="H135" s="168">
        <v>78.072000000000003</v>
      </c>
      <c r="I135" s="169"/>
      <c r="L135" s="165"/>
      <c r="M135" s="170"/>
      <c r="T135" s="171"/>
      <c r="AT135" s="166" t="s">
        <v>283</v>
      </c>
      <c r="AU135" s="166" t="s">
        <v>91</v>
      </c>
      <c r="AV135" s="13" t="s">
        <v>193</v>
      </c>
      <c r="AW135" s="13" t="s">
        <v>4</v>
      </c>
      <c r="AX135" s="13" t="s">
        <v>21</v>
      </c>
      <c r="AY135" s="166" t="s">
        <v>194</v>
      </c>
    </row>
    <row r="136" spans="2:65" s="12" customFormat="1" ht="11.25">
      <c r="B136" s="158"/>
      <c r="D136" s="149" t="s">
        <v>283</v>
      </c>
      <c r="F136" s="160" t="s">
        <v>1526</v>
      </c>
      <c r="H136" s="161">
        <v>11.711</v>
      </c>
      <c r="I136" s="162"/>
      <c r="L136" s="158"/>
      <c r="M136" s="163"/>
      <c r="T136" s="164"/>
      <c r="AT136" s="159" t="s">
        <v>283</v>
      </c>
      <c r="AU136" s="159" t="s">
        <v>91</v>
      </c>
      <c r="AV136" s="12" t="s">
        <v>91</v>
      </c>
      <c r="AW136" s="12" t="s">
        <v>4</v>
      </c>
      <c r="AX136" s="12" t="s">
        <v>21</v>
      </c>
      <c r="AY136" s="159" t="s">
        <v>194</v>
      </c>
    </row>
    <row r="137" spans="2:65" s="1" customFormat="1" ht="33" customHeight="1">
      <c r="B137" s="32"/>
      <c r="C137" s="136" t="s">
        <v>91</v>
      </c>
      <c r="D137" s="136" t="s">
        <v>197</v>
      </c>
      <c r="E137" s="137" t="s">
        <v>1527</v>
      </c>
      <c r="F137" s="138" t="s">
        <v>1528</v>
      </c>
      <c r="G137" s="139" t="s">
        <v>279</v>
      </c>
      <c r="H137" s="140">
        <v>11.711</v>
      </c>
      <c r="I137" s="141"/>
      <c r="J137" s="142">
        <f>ROUND(I137*H137,2)</f>
        <v>0</v>
      </c>
      <c r="K137" s="138" t="s">
        <v>272</v>
      </c>
      <c r="L137" s="32"/>
      <c r="M137" s="143" t="s">
        <v>1</v>
      </c>
      <c r="N137" s="144" t="s">
        <v>48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193</v>
      </c>
      <c r="AT137" s="147" t="s">
        <v>197</v>
      </c>
      <c r="AU137" s="147" t="s">
        <v>91</v>
      </c>
      <c r="AY137" s="17" t="s">
        <v>194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7" t="s">
        <v>21</v>
      </c>
      <c r="BK137" s="148">
        <f>ROUND(I137*H137,2)</f>
        <v>0</v>
      </c>
      <c r="BL137" s="17" t="s">
        <v>193</v>
      </c>
      <c r="BM137" s="147" t="s">
        <v>1529</v>
      </c>
    </row>
    <row r="138" spans="2:65" s="1" customFormat="1" ht="29.25">
      <c r="B138" s="32"/>
      <c r="D138" s="149" t="s">
        <v>202</v>
      </c>
      <c r="F138" s="150" t="s">
        <v>1530</v>
      </c>
      <c r="I138" s="151"/>
      <c r="L138" s="32"/>
      <c r="M138" s="152"/>
      <c r="T138" s="56"/>
      <c r="AT138" s="17" t="s">
        <v>202</v>
      </c>
      <c r="AU138" s="17" t="s">
        <v>91</v>
      </c>
    </row>
    <row r="139" spans="2:65" s="1" customFormat="1" ht="11.25">
      <c r="B139" s="32"/>
      <c r="D139" s="156" t="s">
        <v>275</v>
      </c>
      <c r="F139" s="157" t="s">
        <v>1531</v>
      </c>
      <c r="I139" s="151"/>
      <c r="L139" s="32"/>
      <c r="M139" s="152"/>
      <c r="T139" s="56"/>
      <c r="AT139" s="17" t="s">
        <v>275</v>
      </c>
      <c r="AU139" s="17" t="s">
        <v>91</v>
      </c>
    </row>
    <row r="140" spans="2:65" s="12" customFormat="1" ht="11.25">
      <c r="B140" s="158"/>
      <c r="D140" s="149" t="s">
        <v>283</v>
      </c>
      <c r="F140" s="160" t="s">
        <v>1526</v>
      </c>
      <c r="H140" s="161">
        <v>11.711</v>
      </c>
      <c r="I140" s="162"/>
      <c r="L140" s="158"/>
      <c r="M140" s="163"/>
      <c r="T140" s="164"/>
      <c r="AT140" s="159" t="s">
        <v>283</v>
      </c>
      <c r="AU140" s="159" t="s">
        <v>91</v>
      </c>
      <c r="AV140" s="12" t="s">
        <v>91</v>
      </c>
      <c r="AW140" s="12" t="s">
        <v>4</v>
      </c>
      <c r="AX140" s="12" t="s">
        <v>21</v>
      </c>
      <c r="AY140" s="159" t="s">
        <v>194</v>
      </c>
    </row>
    <row r="141" spans="2:65" s="1" customFormat="1" ht="33" customHeight="1">
      <c r="B141" s="32"/>
      <c r="C141" s="136" t="s">
        <v>208</v>
      </c>
      <c r="D141" s="136" t="s">
        <v>197</v>
      </c>
      <c r="E141" s="137" t="s">
        <v>1532</v>
      </c>
      <c r="F141" s="138" t="s">
        <v>1533</v>
      </c>
      <c r="G141" s="139" t="s">
        <v>279</v>
      </c>
      <c r="H141" s="140">
        <v>15.614000000000001</v>
      </c>
      <c r="I141" s="141"/>
      <c r="J141" s="142">
        <f>ROUND(I141*H141,2)</f>
        <v>0</v>
      </c>
      <c r="K141" s="138" t="s">
        <v>272</v>
      </c>
      <c r="L141" s="32"/>
      <c r="M141" s="143" t="s">
        <v>1</v>
      </c>
      <c r="N141" s="144" t="s">
        <v>48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193</v>
      </c>
      <c r="AT141" s="147" t="s">
        <v>197</v>
      </c>
      <c r="AU141" s="147" t="s">
        <v>91</v>
      </c>
      <c r="AY141" s="17" t="s">
        <v>194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7" t="s">
        <v>21</v>
      </c>
      <c r="BK141" s="148">
        <f>ROUND(I141*H141,2)</f>
        <v>0</v>
      </c>
      <c r="BL141" s="17" t="s">
        <v>193</v>
      </c>
      <c r="BM141" s="147" t="s">
        <v>1534</v>
      </c>
    </row>
    <row r="142" spans="2:65" s="1" customFormat="1" ht="29.25">
      <c r="B142" s="32"/>
      <c r="D142" s="149" t="s">
        <v>202</v>
      </c>
      <c r="F142" s="150" t="s">
        <v>1535</v>
      </c>
      <c r="I142" s="151"/>
      <c r="L142" s="32"/>
      <c r="M142" s="152"/>
      <c r="T142" s="56"/>
      <c r="AT142" s="17" t="s">
        <v>202</v>
      </c>
      <c r="AU142" s="17" t="s">
        <v>91</v>
      </c>
    </row>
    <row r="143" spans="2:65" s="1" customFormat="1" ht="11.25">
      <c r="B143" s="32"/>
      <c r="D143" s="156" t="s">
        <v>275</v>
      </c>
      <c r="F143" s="157" t="s">
        <v>1536</v>
      </c>
      <c r="I143" s="151"/>
      <c r="L143" s="32"/>
      <c r="M143" s="152"/>
      <c r="T143" s="56"/>
      <c r="AT143" s="17" t="s">
        <v>275</v>
      </c>
      <c r="AU143" s="17" t="s">
        <v>91</v>
      </c>
    </row>
    <row r="144" spans="2:65" s="12" customFormat="1" ht="11.25">
      <c r="B144" s="158"/>
      <c r="D144" s="149" t="s">
        <v>283</v>
      </c>
      <c r="F144" s="160" t="s">
        <v>1537</v>
      </c>
      <c r="H144" s="161">
        <v>15.614000000000001</v>
      </c>
      <c r="I144" s="162"/>
      <c r="L144" s="158"/>
      <c r="M144" s="163"/>
      <c r="T144" s="164"/>
      <c r="AT144" s="159" t="s">
        <v>283</v>
      </c>
      <c r="AU144" s="159" t="s">
        <v>91</v>
      </c>
      <c r="AV144" s="12" t="s">
        <v>91</v>
      </c>
      <c r="AW144" s="12" t="s">
        <v>4</v>
      </c>
      <c r="AX144" s="12" t="s">
        <v>21</v>
      </c>
      <c r="AY144" s="159" t="s">
        <v>194</v>
      </c>
    </row>
    <row r="145" spans="2:65" s="1" customFormat="1" ht="33" customHeight="1">
      <c r="B145" s="32"/>
      <c r="C145" s="136" t="s">
        <v>193</v>
      </c>
      <c r="D145" s="136" t="s">
        <v>197</v>
      </c>
      <c r="E145" s="137" t="s">
        <v>1538</v>
      </c>
      <c r="F145" s="138" t="s">
        <v>1539</v>
      </c>
      <c r="G145" s="139" t="s">
        <v>279</v>
      </c>
      <c r="H145" s="140">
        <v>23.422000000000001</v>
      </c>
      <c r="I145" s="141"/>
      <c r="J145" s="142">
        <f>ROUND(I145*H145,2)</f>
        <v>0</v>
      </c>
      <c r="K145" s="138" t="s">
        <v>272</v>
      </c>
      <c r="L145" s="32"/>
      <c r="M145" s="143" t="s">
        <v>1</v>
      </c>
      <c r="N145" s="144" t="s">
        <v>48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193</v>
      </c>
      <c r="AT145" s="147" t="s">
        <v>197</v>
      </c>
      <c r="AU145" s="147" t="s">
        <v>91</v>
      </c>
      <c r="AY145" s="17" t="s">
        <v>194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7" t="s">
        <v>21</v>
      </c>
      <c r="BK145" s="148">
        <f>ROUND(I145*H145,2)</f>
        <v>0</v>
      </c>
      <c r="BL145" s="17" t="s">
        <v>193</v>
      </c>
      <c r="BM145" s="147" t="s">
        <v>1540</v>
      </c>
    </row>
    <row r="146" spans="2:65" s="1" customFormat="1" ht="29.25">
      <c r="B146" s="32"/>
      <c r="D146" s="149" t="s">
        <v>202</v>
      </c>
      <c r="F146" s="150" t="s">
        <v>1541</v>
      </c>
      <c r="I146" s="151"/>
      <c r="L146" s="32"/>
      <c r="M146" s="152"/>
      <c r="T146" s="56"/>
      <c r="AT146" s="17" t="s">
        <v>202</v>
      </c>
      <c r="AU146" s="17" t="s">
        <v>91</v>
      </c>
    </row>
    <row r="147" spans="2:65" s="1" customFormat="1" ht="11.25">
      <c r="B147" s="32"/>
      <c r="D147" s="156" t="s">
        <v>275</v>
      </c>
      <c r="F147" s="157" t="s">
        <v>1542</v>
      </c>
      <c r="I147" s="151"/>
      <c r="L147" s="32"/>
      <c r="M147" s="152"/>
      <c r="T147" s="56"/>
      <c r="AT147" s="17" t="s">
        <v>275</v>
      </c>
      <c r="AU147" s="17" t="s">
        <v>91</v>
      </c>
    </row>
    <row r="148" spans="2:65" s="12" customFormat="1" ht="11.25">
      <c r="B148" s="158"/>
      <c r="D148" s="149" t="s">
        <v>283</v>
      </c>
      <c r="F148" s="160" t="s">
        <v>1543</v>
      </c>
      <c r="H148" s="161">
        <v>23.422000000000001</v>
      </c>
      <c r="I148" s="162"/>
      <c r="L148" s="158"/>
      <c r="M148" s="163"/>
      <c r="T148" s="164"/>
      <c r="AT148" s="159" t="s">
        <v>283</v>
      </c>
      <c r="AU148" s="159" t="s">
        <v>91</v>
      </c>
      <c r="AV148" s="12" t="s">
        <v>91</v>
      </c>
      <c r="AW148" s="12" t="s">
        <v>4</v>
      </c>
      <c r="AX148" s="12" t="s">
        <v>21</v>
      </c>
      <c r="AY148" s="159" t="s">
        <v>194</v>
      </c>
    </row>
    <row r="149" spans="2:65" s="1" customFormat="1" ht="33" customHeight="1">
      <c r="B149" s="32"/>
      <c r="C149" s="136" t="s">
        <v>217</v>
      </c>
      <c r="D149" s="136" t="s">
        <v>197</v>
      </c>
      <c r="E149" s="137" t="s">
        <v>1544</v>
      </c>
      <c r="F149" s="138" t="s">
        <v>1545</v>
      </c>
      <c r="G149" s="139" t="s">
        <v>279</v>
      </c>
      <c r="H149" s="140">
        <v>3.9039999999999999</v>
      </c>
      <c r="I149" s="141"/>
      <c r="J149" s="142">
        <f>ROUND(I149*H149,2)</f>
        <v>0</v>
      </c>
      <c r="K149" s="138" t="s">
        <v>272</v>
      </c>
      <c r="L149" s="32"/>
      <c r="M149" s="143" t="s">
        <v>1</v>
      </c>
      <c r="N149" s="144" t="s">
        <v>48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193</v>
      </c>
      <c r="AT149" s="147" t="s">
        <v>197</v>
      </c>
      <c r="AU149" s="147" t="s">
        <v>91</v>
      </c>
      <c r="AY149" s="17" t="s">
        <v>194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7" t="s">
        <v>21</v>
      </c>
      <c r="BK149" s="148">
        <f>ROUND(I149*H149,2)</f>
        <v>0</v>
      </c>
      <c r="BL149" s="17" t="s">
        <v>193</v>
      </c>
      <c r="BM149" s="147" t="s">
        <v>1546</v>
      </c>
    </row>
    <row r="150" spans="2:65" s="1" customFormat="1" ht="29.25">
      <c r="B150" s="32"/>
      <c r="D150" s="149" t="s">
        <v>202</v>
      </c>
      <c r="F150" s="150" t="s">
        <v>1547</v>
      </c>
      <c r="I150" s="151"/>
      <c r="L150" s="32"/>
      <c r="M150" s="152"/>
      <c r="T150" s="56"/>
      <c r="AT150" s="17" t="s">
        <v>202</v>
      </c>
      <c r="AU150" s="17" t="s">
        <v>91</v>
      </c>
    </row>
    <row r="151" spans="2:65" s="1" customFormat="1" ht="11.25">
      <c r="B151" s="32"/>
      <c r="D151" s="156" t="s">
        <v>275</v>
      </c>
      <c r="F151" s="157" t="s">
        <v>1548</v>
      </c>
      <c r="I151" s="151"/>
      <c r="L151" s="32"/>
      <c r="M151" s="152"/>
      <c r="T151" s="56"/>
      <c r="AT151" s="17" t="s">
        <v>275</v>
      </c>
      <c r="AU151" s="17" t="s">
        <v>91</v>
      </c>
    </row>
    <row r="152" spans="2:65" s="12" customFormat="1" ht="11.25">
      <c r="B152" s="158"/>
      <c r="D152" s="149" t="s">
        <v>283</v>
      </c>
      <c r="F152" s="160" t="s">
        <v>1549</v>
      </c>
      <c r="H152" s="161">
        <v>3.9039999999999999</v>
      </c>
      <c r="I152" s="162"/>
      <c r="L152" s="158"/>
      <c r="M152" s="163"/>
      <c r="T152" s="164"/>
      <c r="AT152" s="159" t="s">
        <v>283</v>
      </c>
      <c r="AU152" s="159" t="s">
        <v>91</v>
      </c>
      <c r="AV152" s="12" t="s">
        <v>91</v>
      </c>
      <c r="AW152" s="12" t="s">
        <v>4</v>
      </c>
      <c r="AX152" s="12" t="s">
        <v>21</v>
      </c>
      <c r="AY152" s="159" t="s">
        <v>194</v>
      </c>
    </row>
    <row r="153" spans="2:65" s="1" customFormat="1" ht="24.2" customHeight="1">
      <c r="B153" s="32"/>
      <c r="C153" s="136" t="s">
        <v>222</v>
      </c>
      <c r="D153" s="136" t="s">
        <v>197</v>
      </c>
      <c r="E153" s="137" t="s">
        <v>1250</v>
      </c>
      <c r="F153" s="138" t="s">
        <v>1251</v>
      </c>
      <c r="G153" s="139" t="s">
        <v>279</v>
      </c>
      <c r="H153" s="140">
        <v>3.9039999999999999</v>
      </c>
      <c r="I153" s="141"/>
      <c r="J153" s="142">
        <f>ROUND(I153*H153,2)</f>
        <v>0</v>
      </c>
      <c r="K153" s="138" t="s">
        <v>272</v>
      </c>
      <c r="L153" s="32"/>
      <c r="M153" s="143" t="s">
        <v>1</v>
      </c>
      <c r="N153" s="144" t="s">
        <v>48</v>
      </c>
      <c r="P153" s="145">
        <f>O153*H153</f>
        <v>0</v>
      </c>
      <c r="Q153" s="145">
        <v>2.4000000000000001E-4</v>
      </c>
      <c r="R153" s="145">
        <f>Q153*H153</f>
        <v>9.3696000000000003E-4</v>
      </c>
      <c r="S153" s="145">
        <v>0</v>
      </c>
      <c r="T153" s="146">
        <f>S153*H153</f>
        <v>0</v>
      </c>
      <c r="AR153" s="147" t="s">
        <v>193</v>
      </c>
      <c r="AT153" s="147" t="s">
        <v>197</v>
      </c>
      <c r="AU153" s="147" t="s">
        <v>91</v>
      </c>
      <c r="AY153" s="17" t="s">
        <v>194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7" t="s">
        <v>21</v>
      </c>
      <c r="BK153" s="148">
        <f>ROUND(I153*H153,2)</f>
        <v>0</v>
      </c>
      <c r="BL153" s="17" t="s">
        <v>193</v>
      </c>
      <c r="BM153" s="147" t="s">
        <v>1550</v>
      </c>
    </row>
    <row r="154" spans="2:65" s="1" customFormat="1" ht="19.5">
      <c r="B154" s="32"/>
      <c r="D154" s="149" t="s">
        <v>202</v>
      </c>
      <c r="F154" s="150" t="s">
        <v>1253</v>
      </c>
      <c r="I154" s="151"/>
      <c r="L154" s="32"/>
      <c r="M154" s="152"/>
      <c r="T154" s="56"/>
      <c r="AT154" s="17" t="s">
        <v>202</v>
      </c>
      <c r="AU154" s="17" t="s">
        <v>91</v>
      </c>
    </row>
    <row r="155" spans="2:65" s="1" customFormat="1" ht="11.25">
      <c r="B155" s="32"/>
      <c r="D155" s="156" t="s">
        <v>275</v>
      </c>
      <c r="F155" s="157" t="s">
        <v>1254</v>
      </c>
      <c r="I155" s="151"/>
      <c r="L155" s="32"/>
      <c r="M155" s="152"/>
      <c r="T155" s="56"/>
      <c r="AT155" s="17" t="s">
        <v>275</v>
      </c>
      <c r="AU155" s="17" t="s">
        <v>91</v>
      </c>
    </row>
    <row r="156" spans="2:65" s="12" customFormat="1" ht="11.25">
      <c r="B156" s="158"/>
      <c r="D156" s="149" t="s">
        <v>283</v>
      </c>
      <c r="F156" s="160" t="s">
        <v>1549</v>
      </c>
      <c r="H156" s="161">
        <v>3.9039999999999999</v>
      </c>
      <c r="I156" s="162"/>
      <c r="L156" s="158"/>
      <c r="M156" s="163"/>
      <c r="T156" s="164"/>
      <c r="AT156" s="159" t="s">
        <v>283</v>
      </c>
      <c r="AU156" s="159" t="s">
        <v>91</v>
      </c>
      <c r="AV156" s="12" t="s">
        <v>91</v>
      </c>
      <c r="AW156" s="12" t="s">
        <v>4</v>
      </c>
      <c r="AX156" s="12" t="s">
        <v>21</v>
      </c>
      <c r="AY156" s="159" t="s">
        <v>194</v>
      </c>
    </row>
    <row r="157" spans="2:65" s="1" customFormat="1" ht="33" customHeight="1">
      <c r="B157" s="32"/>
      <c r="C157" s="136" t="s">
        <v>227</v>
      </c>
      <c r="D157" s="136" t="s">
        <v>197</v>
      </c>
      <c r="E157" s="137" t="s">
        <v>1021</v>
      </c>
      <c r="F157" s="138" t="s">
        <v>1022</v>
      </c>
      <c r="G157" s="139" t="s">
        <v>279</v>
      </c>
      <c r="H157" s="140">
        <v>3.9039999999999999</v>
      </c>
      <c r="I157" s="141"/>
      <c r="J157" s="142">
        <f>ROUND(I157*H157,2)</f>
        <v>0</v>
      </c>
      <c r="K157" s="138" t="s">
        <v>272</v>
      </c>
      <c r="L157" s="32"/>
      <c r="M157" s="143" t="s">
        <v>1</v>
      </c>
      <c r="N157" s="144" t="s">
        <v>48</v>
      </c>
      <c r="P157" s="145">
        <f>O157*H157</f>
        <v>0</v>
      </c>
      <c r="Q157" s="145">
        <v>0</v>
      </c>
      <c r="R157" s="145">
        <f>Q157*H157</f>
        <v>0</v>
      </c>
      <c r="S157" s="145">
        <v>0</v>
      </c>
      <c r="T157" s="146">
        <f>S157*H157</f>
        <v>0</v>
      </c>
      <c r="AR157" s="147" t="s">
        <v>193</v>
      </c>
      <c r="AT157" s="147" t="s">
        <v>197</v>
      </c>
      <c r="AU157" s="147" t="s">
        <v>91</v>
      </c>
      <c r="AY157" s="17" t="s">
        <v>194</v>
      </c>
      <c r="BE157" s="148">
        <f>IF(N157="základní",J157,0)</f>
        <v>0</v>
      </c>
      <c r="BF157" s="148">
        <f>IF(N157="snížená",J157,0)</f>
        <v>0</v>
      </c>
      <c r="BG157" s="148">
        <f>IF(N157="zákl. přenesená",J157,0)</f>
        <v>0</v>
      </c>
      <c r="BH157" s="148">
        <f>IF(N157="sníž. přenesená",J157,0)</f>
        <v>0</v>
      </c>
      <c r="BI157" s="148">
        <f>IF(N157="nulová",J157,0)</f>
        <v>0</v>
      </c>
      <c r="BJ157" s="17" t="s">
        <v>21</v>
      </c>
      <c r="BK157" s="148">
        <f>ROUND(I157*H157,2)</f>
        <v>0</v>
      </c>
      <c r="BL157" s="17" t="s">
        <v>193</v>
      </c>
      <c r="BM157" s="147" t="s">
        <v>1551</v>
      </c>
    </row>
    <row r="158" spans="2:65" s="1" customFormat="1" ht="29.25">
      <c r="B158" s="32"/>
      <c r="D158" s="149" t="s">
        <v>202</v>
      </c>
      <c r="F158" s="150" t="s">
        <v>1024</v>
      </c>
      <c r="I158" s="151"/>
      <c r="L158" s="32"/>
      <c r="M158" s="152"/>
      <c r="T158" s="56"/>
      <c r="AT158" s="17" t="s">
        <v>202</v>
      </c>
      <c r="AU158" s="17" t="s">
        <v>91</v>
      </c>
    </row>
    <row r="159" spans="2:65" s="1" customFormat="1" ht="11.25">
      <c r="B159" s="32"/>
      <c r="D159" s="156" t="s">
        <v>275</v>
      </c>
      <c r="F159" s="157" t="s">
        <v>1025</v>
      </c>
      <c r="I159" s="151"/>
      <c r="L159" s="32"/>
      <c r="M159" s="152"/>
      <c r="T159" s="56"/>
      <c r="AT159" s="17" t="s">
        <v>275</v>
      </c>
      <c r="AU159" s="17" t="s">
        <v>91</v>
      </c>
    </row>
    <row r="160" spans="2:65" s="12" customFormat="1" ht="11.25">
      <c r="B160" s="158"/>
      <c r="D160" s="149" t="s">
        <v>283</v>
      </c>
      <c r="F160" s="160" t="s">
        <v>1549</v>
      </c>
      <c r="H160" s="161">
        <v>3.9039999999999999</v>
      </c>
      <c r="I160" s="162"/>
      <c r="L160" s="158"/>
      <c r="M160" s="163"/>
      <c r="T160" s="164"/>
      <c r="AT160" s="159" t="s">
        <v>283</v>
      </c>
      <c r="AU160" s="159" t="s">
        <v>91</v>
      </c>
      <c r="AV160" s="12" t="s">
        <v>91</v>
      </c>
      <c r="AW160" s="12" t="s">
        <v>4</v>
      </c>
      <c r="AX160" s="12" t="s">
        <v>21</v>
      </c>
      <c r="AY160" s="159" t="s">
        <v>194</v>
      </c>
    </row>
    <row r="161" spans="2:65" s="1" customFormat="1" ht="33" customHeight="1">
      <c r="B161" s="32"/>
      <c r="C161" s="136" t="s">
        <v>232</v>
      </c>
      <c r="D161" s="136" t="s">
        <v>197</v>
      </c>
      <c r="E161" s="137" t="s">
        <v>1031</v>
      </c>
      <c r="F161" s="138" t="s">
        <v>1032</v>
      </c>
      <c r="G161" s="139" t="s">
        <v>279</v>
      </c>
      <c r="H161" s="140">
        <v>3.9039999999999999</v>
      </c>
      <c r="I161" s="141"/>
      <c r="J161" s="142">
        <f>ROUND(I161*H161,2)</f>
        <v>0</v>
      </c>
      <c r="K161" s="138" t="s">
        <v>272</v>
      </c>
      <c r="L161" s="32"/>
      <c r="M161" s="143" t="s">
        <v>1</v>
      </c>
      <c r="N161" s="144" t="s">
        <v>48</v>
      </c>
      <c r="P161" s="145">
        <f>O161*H161</f>
        <v>0</v>
      </c>
      <c r="Q161" s="145">
        <v>0</v>
      </c>
      <c r="R161" s="145">
        <f>Q161*H161</f>
        <v>0</v>
      </c>
      <c r="S161" s="145">
        <v>0</v>
      </c>
      <c r="T161" s="146">
        <f>S161*H161</f>
        <v>0</v>
      </c>
      <c r="AR161" s="147" t="s">
        <v>193</v>
      </c>
      <c r="AT161" s="147" t="s">
        <v>197</v>
      </c>
      <c r="AU161" s="147" t="s">
        <v>91</v>
      </c>
      <c r="AY161" s="17" t="s">
        <v>194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7" t="s">
        <v>21</v>
      </c>
      <c r="BK161" s="148">
        <f>ROUND(I161*H161,2)</f>
        <v>0</v>
      </c>
      <c r="BL161" s="17" t="s">
        <v>193</v>
      </c>
      <c r="BM161" s="147" t="s">
        <v>1552</v>
      </c>
    </row>
    <row r="162" spans="2:65" s="1" customFormat="1" ht="29.25">
      <c r="B162" s="32"/>
      <c r="D162" s="149" t="s">
        <v>202</v>
      </c>
      <c r="F162" s="150" t="s">
        <v>1034</v>
      </c>
      <c r="I162" s="151"/>
      <c r="L162" s="32"/>
      <c r="M162" s="152"/>
      <c r="T162" s="56"/>
      <c r="AT162" s="17" t="s">
        <v>202</v>
      </c>
      <c r="AU162" s="17" t="s">
        <v>91</v>
      </c>
    </row>
    <row r="163" spans="2:65" s="1" customFormat="1" ht="11.25">
      <c r="B163" s="32"/>
      <c r="D163" s="156" t="s">
        <v>275</v>
      </c>
      <c r="F163" s="157" t="s">
        <v>1035</v>
      </c>
      <c r="I163" s="151"/>
      <c r="L163" s="32"/>
      <c r="M163" s="152"/>
      <c r="T163" s="56"/>
      <c r="AT163" s="17" t="s">
        <v>275</v>
      </c>
      <c r="AU163" s="17" t="s">
        <v>91</v>
      </c>
    </row>
    <row r="164" spans="2:65" s="12" customFormat="1" ht="11.25">
      <c r="B164" s="158"/>
      <c r="D164" s="149" t="s">
        <v>283</v>
      </c>
      <c r="F164" s="160" t="s">
        <v>1549</v>
      </c>
      <c r="H164" s="161">
        <v>3.9039999999999999</v>
      </c>
      <c r="I164" s="162"/>
      <c r="L164" s="158"/>
      <c r="M164" s="163"/>
      <c r="T164" s="164"/>
      <c r="AT164" s="159" t="s">
        <v>283</v>
      </c>
      <c r="AU164" s="159" t="s">
        <v>91</v>
      </c>
      <c r="AV164" s="12" t="s">
        <v>91</v>
      </c>
      <c r="AW164" s="12" t="s">
        <v>4</v>
      </c>
      <c r="AX164" s="12" t="s">
        <v>21</v>
      </c>
      <c r="AY164" s="159" t="s">
        <v>194</v>
      </c>
    </row>
    <row r="165" spans="2:65" s="1" customFormat="1" ht="21.75" customHeight="1">
      <c r="B165" s="32"/>
      <c r="C165" s="136" t="s">
        <v>237</v>
      </c>
      <c r="D165" s="136" t="s">
        <v>197</v>
      </c>
      <c r="E165" s="137" t="s">
        <v>1257</v>
      </c>
      <c r="F165" s="138" t="s">
        <v>1258</v>
      </c>
      <c r="G165" s="139" t="s">
        <v>271</v>
      </c>
      <c r="H165" s="140">
        <v>16.28</v>
      </c>
      <c r="I165" s="141"/>
      <c r="J165" s="142">
        <f>ROUND(I165*H165,2)</f>
        <v>0</v>
      </c>
      <c r="K165" s="138" t="s">
        <v>272</v>
      </c>
      <c r="L165" s="32"/>
      <c r="M165" s="143" t="s">
        <v>1</v>
      </c>
      <c r="N165" s="144" t="s">
        <v>48</v>
      </c>
      <c r="P165" s="145">
        <f>O165*H165</f>
        <v>0</v>
      </c>
      <c r="Q165" s="145">
        <v>8.4000000000000003E-4</v>
      </c>
      <c r="R165" s="145">
        <f>Q165*H165</f>
        <v>1.3675200000000002E-2</v>
      </c>
      <c r="S165" s="145">
        <v>0</v>
      </c>
      <c r="T165" s="146">
        <f>S165*H165</f>
        <v>0</v>
      </c>
      <c r="AR165" s="147" t="s">
        <v>193</v>
      </c>
      <c r="AT165" s="147" t="s">
        <v>197</v>
      </c>
      <c r="AU165" s="147" t="s">
        <v>91</v>
      </c>
      <c r="AY165" s="17" t="s">
        <v>194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17" t="s">
        <v>21</v>
      </c>
      <c r="BK165" s="148">
        <f>ROUND(I165*H165,2)</f>
        <v>0</v>
      </c>
      <c r="BL165" s="17" t="s">
        <v>193</v>
      </c>
      <c r="BM165" s="147" t="s">
        <v>1553</v>
      </c>
    </row>
    <row r="166" spans="2:65" s="1" customFormat="1" ht="29.25">
      <c r="B166" s="32"/>
      <c r="D166" s="149" t="s">
        <v>202</v>
      </c>
      <c r="F166" s="150" t="s">
        <v>1260</v>
      </c>
      <c r="I166" s="151"/>
      <c r="L166" s="32"/>
      <c r="M166" s="152"/>
      <c r="T166" s="56"/>
      <c r="AT166" s="17" t="s">
        <v>202</v>
      </c>
      <c r="AU166" s="17" t="s">
        <v>91</v>
      </c>
    </row>
    <row r="167" spans="2:65" s="1" customFormat="1" ht="11.25">
      <c r="B167" s="32"/>
      <c r="D167" s="156" t="s">
        <v>275</v>
      </c>
      <c r="F167" s="157" t="s">
        <v>1261</v>
      </c>
      <c r="I167" s="151"/>
      <c r="L167" s="32"/>
      <c r="M167" s="152"/>
      <c r="T167" s="56"/>
      <c r="AT167" s="17" t="s">
        <v>275</v>
      </c>
      <c r="AU167" s="17" t="s">
        <v>91</v>
      </c>
    </row>
    <row r="168" spans="2:65" s="12" customFormat="1" ht="11.25">
      <c r="B168" s="158"/>
      <c r="D168" s="149" t="s">
        <v>283</v>
      </c>
      <c r="E168" s="159" t="s">
        <v>1</v>
      </c>
      <c r="F168" s="160" t="s">
        <v>1554</v>
      </c>
      <c r="H168" s="161">
        <v>16.28</v>
      </c>
      <c r="I168" s="162"/>
      <c r="L168" s="158"/>
      <c r="M168" s="163"/>
      <c r="T168" s="164"/>
      <c r="AT168" s="159" t="s">
        <v>283</v>
      </c>
      <c r="AU168" s="159" t="s">
        <v>91</v>
      </c>
      <c r="AV168" s="12" t="s">
        <v>91</v>
      </c>
      <c r="AW168" s="12" t="s">
        <v>38</v>
      </c>
      <c r="AX168" s="12" t="s">
        <v>83</v>
      </c>
      <c r="AY168" s="159" t="s">
        <v>194</v>
      </c>
    </row>
    <row r="169" spans="2:65" s="1" customFormat="1" ht="21.75" customHeight="1">
      <c r="B169" s="32"/>
      <c r="C169" s="136" t="s">
        <v>26</v>
      </c>
      <c r="D169" s="136" t="s">
        <v>197</v>
      </c>
      <c r="E169" s="137" t="s">
        <v>1036</v>
      </c>
      <c r="F169" s="138" t="s">
        <v>1037</v>
      </c>
      <c r="G169" s="139" t="s">
        <v>271</v>
      </c>
      <c r="H169" s="140">
        <v>85.68</v>
      </c>
      <c r="I169" s="141"/>
      <c r="J169" s="142">
        <f>ROUND(I169*H169,2)</f>
        <v>0</v>
      </c>
      <c r="K169" s="138" t="s">
        <v>272</v>
      </c>
      <c r="L169" s="32"/>
      <c r="M169" s="143" t="s">
        <v>1</v>
      </c>
      <c r="N169" s="144" t="s">
        <v>48</v>
      </c>
      <c r="P169" s="145">
        <f>O169*H169</f>
        <v>0</v>
      </c>
      <c r="Q169" s="145">
        <v>8.4999999999999995E-4</v>
      </c>
      <c r="R169" s="145">
        <f>Q169*H169</f>
        <v>7.2828000000000004E-2</v>
      </c>
      <c r="S169" s="145">
        <v>0</v>
      </c>
      <c r="T169" s="146">
        <f>S169*H169</f>
        <v>0</v>
      </c>
      <c r="AR169" s="147" t="s">
        <v>193</v>
      </c>
      <c r="AT169" s="147" t="s">
        <v>197</v>
      </c>
      <c r="AU169" s="147" t="s">
        <v>91</v>
      </c>
      <c r="AY169" s="17" t="s">
        <v>194</v>
      </c>
      <c r="BE169" s="148">
        <f>IF(N169="základní",J169,0)</f>
        <v>0</v>
      </c>
      <c r="BF169" s="148">
        <f>IF(N169="snížená",J169,0)</f>
        <v>0</v>
      </c>
      <c r="BG169" s="148">
        <f>IF(N169="zákl. přenesená",J169,0)</f>
        <v>0</v>
      </c>
      <c r="BH169" s="148">
        <f>IF(N169="sníž. přenesená",J169,0)</f>
        <v>0</v>
      </c>
      <c r="BI169" s="148">
        <f>IF(N169="nulová",J169,0)</f>
        <v>0</v>
      </c>
      <c r="BJ169" s="17" t="s">
        <v>21</v>
      </c>
      <c r="BK169" s="148">
        <f>ROUND(I169*H169,2)</f>
        <v>0</v>
      </c>
      <c r="BL169" s="17" t="s">
        <v>193</v>
      </c>
      <c r="BM169" s="147" t="s">
        <v>1555</v>
      </c>
    </row>
    <row r="170" spans="2:65" s="1" customFormat="1" ht="29.25">
      <c r="B170" s="32"/>
      <c r="D170" s="149" t="s">
        <v>202</v>
      </c>
      <c r="F170" s="150" t="s">
        <v>1039</v>
      </c>
      <c r="I170" s="151"/>
      <c r="L170" s="32"/>
      <c r="M170" s="152"/>
      <c r="T170" s="56"/>
      <c r="AT170" s="17" t="s">
        <v>202</v>
      </c>
      <c r="AU170" s="17" t="s">
        <v>91</v>
      </c>
    </row>
    <row r="171" spans="2:65" s="1" customFormat="1" ht="11.25">
      <c r="B171" s="32"/>
      <c r="D171" s="156" t="s">
        <v>275</v>
      </c>
      <c r="F171" s="157" t="s">
        <v>1040</v>
      </c>
      <c r="I171" s="151"/>
      <c r="L171" s="32"/>
      <c r="M171" s="152"/>
      <c r="T171" s="56"/>
      <c r="AT171" s="17" t="s">
        <v>275</v>
      </c>
      <c r="AU171" s="17" t="s">
        <v>91</v>
      </c>
    </row>
    <row r="172" spans="2:65" s="12" customFormat="1" ht="11.25">
      <c r="B172" s="158"/>
      <c r="D172" s="149" t="s">
        <v>283</v>
      </c>
      <c r="E172" s="159" t="s">
        <v>1</v>
      </c>
      <c r="F172" s="160" t="s">
        <v>1556</v>
      </c>
      <c r="H172" s="161">
        <v>85.68</v>
      </c>
      <c r="I172" s="162"/>
      <c r="L172" s="158"/>
      <c r="M172" s="163"/>
      <c r="T172" s="164"/>
      <c r="AT172" s="159" t="s">
        <v>283</v>
      </c>
      <c r="AU172" s="159" t="s">
        <v>91</v>
      </c>
      <c r="AV172" s="12" t="s">
        <v>91</v>
      </c>
      <c r="AW172" s="12" t="s">
        <v>38</v>
      </c>
      <c r="AX172" s="12" t="s">
        <v>83</v>
      </c>
      <c r="AY172" s="159" t="s">
        <v>194</v>
      </c>
    </row>
    <row r="173" spans="2:65" s="1" customFormat="1" ht="24.2" customHeight="1">
      <c r="B173" s="32"/>
      <c r="C173" s="136" t="s">
        <v>246</v>
      </c>
      <c r="D173" s="136" t="s">
        <v>197</v>
      </c>
      <c r="E173" s="137" t="s">
        <v>1266</v>
      </c>
      <c r="F173" s="138" t="s">
        <v>1267</v>
      </c>
      <c r="G173" s="139" t="s">
        <v>271</v>
      </c>
      <c r="H173" s="140">
        <v>16.28</v>
      </c>
      <c r="I173" s="141"/>
      <c r="J173" s="142">
        <f>ROUND(I173*H173,2)</f>
        <v>0</v>
      </c>
      <c r="K173" s="138" t="s">
        <v>272</v>
      </c>
      <c r="L173" s="32"/>
      <c r="M173" s="143" t="s">
        <v>1</v>
      </c>
      <c r="N173" s="144" t="s">
        <v>48</v>
      </c>
      <c r="P173" s="145">
        <f>O173*H173</f>
        <v>0</v>
      </c>
      <c r="Q173" s="145">
        <v>0</v>
      </c>
      <c r="R173" s="145">
        <f>Q173*H173</f>
        <v>0</v>
      </c>
      <c r="S173" s="145">
        <v>0</v>
      </c>
      <c r="T173" s="146">
        <f>S173*H173</f>
        <v>0</v>
      </c>
      <c r="AR173" s="147" t="s">
        <v>193</v>
      </c>
      <c r="AT173" s="147" t="s">
        <v>197</v>
      </c>
      <c r="AU173" s="147" t="s">
        <v>91</v>
      </c>
      <c r="AY173" s="17" t="s">
        <v>194</v>
      </c>
      <c r="BE173" s="148">
        <f>IF(N173="základní",J173,0)</f>
        <v>0</v>
      </c>
      <c r="BF173" s="148">
        <f>IF(N173="snížená",J173,0)</f>
        <v>0</v>
      </c>
      <c r="BG173" s="148">
        <f>IF(N173="zákl. přenesená",J173,0)</f>
        <v>0</v>
      </c>
      <c r="BH173" s="148">
        <f>IF(N173="sníž. přenesená",J173,0)</f>
        <v>0</v>
      </c>
      <c r="BI173" s="148">
        <f>IF(N173="nulová",J173,0)</f>
        <v>0</v>
      </c>
      <c r="BJ173" s="17" t="s">
        <v>21</v>
      </c>
      <c r="BK173" s="148">
        <f>ROUND(I173*H173,2)</f>
        <v>0</v>
      </c>
      <c r="BL173" s="17" t="s">
        <v>193</v>
      </c>
      <c r="BM173" s="147" t="s">
        <v>1557</v>
      </c>
    </row>
    <row r="174" spans="2:65" s="1" customFormat="1" ht="29.25">
      <c r="B174" s="32"/>
      <c r="D174" s="149" t="s">
        <v>202</v>
      </c>
      <c r="F174" s="150" t="s">
        <v>1269</v>
      </c>
      <c r="I174" s="151"/>
      <c r="L174" s="32"/>
      <c r="M174" s="152"/>
      <c r="T174" s="56"/>
      <c r="AT174" s="17" t="s">
        <v>202</v>
      </c>
      <c r="AU174" s="17" t="s">
        <v>91</v>
      </c>
    </row>
    <row r="175" spans="2:65" s="1" customFormat="1" ht="11.25">
      <c r="B175" s="32"/>
      <c r="D175" s="156" t="s">
        <v>275</v>
      </c>
      <c r="F175" s="157" t="s">
        <v>1270</v>
      </c>
      <c r="I175" s="151"/>
      <c r="L175" s="32"/>
      <c r="M175" s="152"/>
      <c r="T175" s="56"/>
      <c r="AT175" s="17" t="s">
        <v>275</v>
      </c>
      <c r="AU175" s="17" t="s">
        <v>91</v>
      </c>
    </row>
    <row r="176" spans="2:65" s="1" customFormat="1" ht="24.2" customHeight="1">
      <c r="B176" s="32"/>
      <c r="C176" s="136" t="s">
        <v>8</v>
      </c>
      <c r="D176" s="136" t="s">
        <v>197</v>
      </c>
      <c r="E176" s="137" t="s">
        <v>1045</v>
      </c>
      <c r="F176" s="138" t="s">
        <v>1046</v>
      </c>
      <c r="G176" s="139" t="s">
        <v>271</v>
      </c>
      <c r="H176" s="140">
        <v>85.68</v>
      </c>
      <c r="I176" s="141"/>
      <c r="J176" s="142">
        <f>ROUND(I176*H176,2)</f>
        <v>0</v>
      </c>
      <c r="K176" s="138" t="s">
        <v>272</v>
      </c>
      <c r="L176" s="32"/>
      <c r="M176" s="143" t="s">
        <v>1</v>
      </c>
      <c r="N176" s="144" t="s">
        <v>48</v>
      </c>
      <c r="P176" s="145">
        <f>O176*H176</f>
        <v>0</v>
      </c>
      <c r="Q176" s="145">
        <v>0</v>
      </c>
      <c r="R176" s="145">
        <f>Q176*H176</f>
        <v>0</v>
      </c>
      <c r="S176" s="145">
        <v>0</v>
      </c>
      <c r="T176" s="146">
        <f>S176*H176</f>
        <v>0</v>
      </c>
      <c r="AR176" s="147" t="s">
        <v>193</v>
      </c>
      <c r="AT176" s="147" t="s">
        <v>197</v>
      </c>
      <c r="AU176" s="147" t="s">
        <v>91</v>
      </c>
      <c r="AY176" s="17" t="s">
        <v>194</v>
      </c>
      <c r="BE176" s="148">
        <f>IF(N176="základní",J176,0)</f>
        <v>0</v>
      </c>
      <c r="BF176" s="148">
        <f>IF(N176="snížená",J176,0)</f>
        <v>0</v>
      </c>
      <c r="BG176" s="148">
        <f>IF(N176="zákl. přenesená",J176,0)</f>
        <v>0</v>
      </c>
      <c r="BH176" s="148">
        <f>IF(N176="sníž. přenesená",J176,0)</f>
        <v>0</v>
      </c>
      <c r="BI176" s="148">
        <f>IF(N176="nulová",J176,0)</f>
        <v>0</v>
      </c>
      <c r="BJ176" s="17" t="s">
        <v>21</v>
      </c>
      <c r="BK176" s="148">
        <f>ROUND(I176*H176,2)</f>
        <v>0</v>
      </c>
      <c r="BL176" s="17" t="s">
        <v>193</v>
      </c>
      <c r="BM176" s="147" t="s">
        <v>1558</v>
      </c>
    </row>
    <row r="177" spans="2:65" s="1" customFormat="1" ht="29.25">
      <c r="B177" s="32"/>
      <c r="D177" s="149" t="s">
        <v>202</v>
      </c>
      <c r="F177" s="150" t="s">
        <v>1048</v>
      </c>
      <c r="I177" s="151"/>
      <c r="L177" s="32"/>
      <c r="M177" s="152"/>
      <c r="T177" s="56"/>
      <c r="AT177" s="17" t="s">
        <v>202</v>
      </c>
      <c r="AU177" s="17" t="s">
        <v>91</v>
      </c>
    </row>
    <row r="178" spans="2:65" s="1" customFormat="1" ht="11.25">
      <c r="B178" s="32"/>
      <c r="D178" s="156" t="s">
        <v>275</v>
      </c>
      <c r="F178" s="157" t="s">
        <v>1049</v>
      </c>
      <c r="I178" s="151"/>
      <c r="L178" s="32"/>
      <c r="M178" s="152"/>
      <c r="T178" s="56"/>
      <c r="AT178" s="17" t="s">
        <v>275</v>
      </c>
      <c r="AU178" s="17" t="s">
        <v>91</v>
      </c>
    </row>
    <row r="179" spans="2:65" s="1" customFormat="1" ht="37.9" customHeight="1">
      <c r="B179" s="32"/>
      <c r="C179" s="136" t="s">
        <v>255</v>
      </c>
      <c r="D179" s="136" t="s">
        <v>197</v>
      </c>
      <c r="E179" s="137" t="s">
        <v>804</v>
      </c>
      <c r="F179" s="138" t="s">
        <v>805</v>
      </c>
      <c r="G179" s="139" t="s">
        <v>279</v>
      </c>
      <c r="H179" s="140">
        <v>23.422000000000001</v>
      </c>
      <c r="I179" s="141"/>
      <c r="J179" s="142">
        <f>ROUND(I179*H179,2)</f>
        <v>0</v>
      </c>
      <c r="K179" s="138" t="s">
        <v>272</v>
      </c>
      <c r="L179" s="32"/>
      <c r="M179" s="143" t="s">
        <v>1</v>
      </c>
      <c r="N179" s="144" t="s">
        <v>48</v>
      </c>
      <c r="P179" s="145">
        <f>O179*H179</f>
        <v>0</v>
      </c>
      <c r="Q179" s="145">
        <v>0</v>
      </c>
      <c r="R179" s="145">
        <f>Q179*H179</f>
        <v>0</v>
      </c>
      <c r="S179" s="145">
        <v>0</v>
      </c>
      <c r="T179" s="146">
        <f>S179*H179</f>
        <v>0</v>
      </c>
      <c r="AR179" s="147" t="s">
        <v>193</v>
      </c>
      <c r="AT179" s="147" t="s">
        <v>197</v>
      </c>
      <c r="AU179" s="147" t="s">
        <v>91</v>
      </c>
      <c r="AY179" s="17" t="s">
        <v>194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7" t="s">
        <v>21</v>
      </c>
      <c r="BK179" s="148">
        <f>ROUND(I179*H179,2)</f>
        <v>0</v>
      </c>
      <c r="BL179" s="17" t="s">
        <v>193</v>
      </c>
      <c r="BM179" s="147" t="s">
        <v>1559</v>
      </c>
    </row>
    <row r="180" spans="2:65" s="1" customFormat="1" ht="39">
      <c r="B180" s="32"/>
      <c r="D180" s="149" t="s">
        <v>202</v>
      </c>
      <c r="F180" s="150" t="s">
        <v>807</v>
      </c>
      <c r="I180" s="151"/>
      <c r="L180" s="32"/>
      <c r="M180" s="152"/>
      <c r="T180" s="56"/>
      <c r="AT180" s="17" t="s">
        <v>202</v>
      </c>
      <c r="AU180" s="17" t="s">
        <v>91</v>
      </c>
    </row>
    <row r="181" spans="2:65" s="1" customFormat="1" ht="11.25">
      <c r="B181" s="32"/>
      <c r="D181" s="156" t="s">
        <v>275</v>
      </c>
      <c r="F181" s="157" t="s">
        <v>808</v>
      </c>
      <c r="I181" s="151"/>
      <c r="L181" s="32"/>
      <c r="M181" s="152"/>
      <c r="T181" s="56"/>
      <c r="AT181" s="17" t="s">
        <v>275</v>
      </c>
      <c r="AU181" s="17" t="s">
        <v>91</v>
      </c>
    </row>
    <row r="182" spans="2:65" s="1" customFormat="1" ht="37.9" customHeight="1">
      <c r="B182" s="32"/>
      <c r="C182" s="136" t="s">
        <v>340</v>
      </c>
      <c r="D182" s="136" t="s">
        <v>197</v>
      </c>
      <c r="E182" s="137" t="s">
        <v>1051</v>
      </c>
      <c r="F182" s="138" t="s">
        <v>1052</v>
      </c>
      <c r="G182" s="139" t="s">
        <v>279</v>
      </c>
      <c r="H182" s="140">
        <v>15.616</v>
      </c>
      <c r="I182" s="141"/>
      <c r="J182" s="142">
        <f>ROUND(I182*H182,2)</f>
        <v>0</v>
      </c>
      <c r="K182" s="138" t="s">
        <v>272</v>
      </c>
      <c r="L182" s="32"/>
      <c r="M182" s="143" t="s">
        <v>1</v>
      </c>
      <c r="N182" s="144" t="s">
        <v>48</v>
      </c>
      <c r="P182" s="145">
        <f>O182*H182</f>
        <v>0</v>
      </c>
      <c r="Q182" s="145">
        <v>0</v>
      </c>
      <c r="R182" s="145">
        <f>Q182*H182</f>
        <v>0</v>
      </c>
      <c r="S182" s="145">
        <v>0</v>
      </c>
      <c r="T182" s="146">
        <f>S182*H182</f>
        <v>0</v>
      </c>
      <c r="AR182" s="147" t="s">
        <v>193</v>
      </c>
      <c r="AT182" s="147" t="s">
        <v>197</v>
      </c>
      <c r="AU182" s="147" t="s">
        <v>91</v>
      </c>
      <c r="AY182" s="17" t="s">
        <v>194</v>
      </c>
      <c r="BE182" s="148">
        <f>IF(N182="základní",J182,0)</f>
        <v>0</v>
      </c>
      <c r="BF182" s="148">
        <f>IF(N182="snížená",J182,0)</f>
        <v>0</v>
      </c>
      <c r="BG182" s="148">
        <f>IF(N182="zákl. přenesená",J182,0)</f>
        <v>0</v>
      </c>
      <c r="BH182" s="148">
        <f>IF(N182="sníž. přenesená",J182,0)</f>
        <v>0</v>
      </c>
      <c r="BI182" s="148">
        <f>IF(N182="nulová",J182,0)</f>
        <v>0</v>
      </c>
      <c r="BJ182" s="17" t="s">
        <v>21</v>
      </c>
      <c r="BK182" s="148">
        <f>ROUND(I182*H182,2)</f>
        <v>0</v>
      </c>
      <c r="BL182" s="17" t="s">
        <v>193</v>
      </c>
      <c r="BM182" s="147" t="s">
        <v>1560</v>
      </c>
    </row>
    <row r="183" spans="2:65" s="1" customFormat="1" ht="39">
      <c r="B183" s="32"/>
      <c r="D183" s="149" t="s">
        <v>202</v>
      </c>
      <c r="F183" s="150" t="s">
        <v>1054</v>
      </c>
      <c r="I183" s="151"/>
      <c r="L183" s="32"/>
      <c r="M183" s="152"/>
      <c r="T183" s="56"/>
      <c r="AT183" s="17" t="s">
        <v>202</v>
      </c>
      <c r="AU183" s="17" t="s">
        <v>91</v>
      </c>
    </row>
    <row r="184" spans="2:65" s="1" customFormat="1" ht="11.25">
      <c r="B184" s="32"/>
      <c r="D184" s="156" t="s">
        <v>275</v>
      </c>
      <c r="F184" s="157" t="s">
        <v>1055</v>
      </c>
      <c r="I184" s="151"/>
      <c r="L184" s="32"/>
      <c r="M184" s="152"/>
      <c r="T184" s="56"/>
      <c r="AT184" s="17" t="s">
        <v>275</v>
      </c>
      <c r="AU184" s="17" t="s">
        <v>91</v>
      </c>
    </row>
    <row r="185" spans="2:65" s="1" customFormat="1" ht="24.2" customHeight="1">
      <c r="B185" s="32"/>
      <c r="C185" s="136" t="s">
        <v>346</v>
      </c>
      <c r="D185" s="136" t="s">
        <v>197</v>
      </c>
      <c r="E185" s="137" t="s">
        <v>1274</v>
      </c>
      <c r="F185" s="138" t="s">
        <v>1275</v>
      </c>
      <c r="G185" s="139" t="s">
        <v>279</v>
      </c>
      <c r="H185" s="140">
        <v>23.422000000000001</v>
      </c>
      <c r="I185" s="141"/>
      <c r="J185" s="142">
        <f>ROUND(I185*H185,2)</f>
        <v>0</v>
      </c>
      <c r="K185" s="138" t="s">
        <v>272</v>
      </c>
      <c r="L185" s="32"/>
      <c r="M185" s="143" t="s">
        <v>1</v>
      </c>
      <c r="N185" s="144" t="s">
        <v>48</v>
      </c>
      <c r="P185" s="145">
        <f>O185*H185</f>
        <v>0</v>
      </c>
      <c r="Q185" s="145">
        <v>0</v>
      </c>
      <c r="R185" s="145">
        <f>Q185*H185</f>
        <v>0</v>
      </c>
      <c r="S185" s="145">
        <v>0</v>
      </c>
      <c r="T185" s="146">
        <f>S185*H185</f>
        <v>0</v>
      </c>
      <c r="AR185" s="147" t="s">
        <v>193</v>
      </c>
      <c r="AT185" s="147" t="s">
        <v>197</v>
      </c>
      <c r="AU185" s="147" t="s">
        <v>91</v>
      </c>
      <c r="AY185" s="17" t="s">
        <v>194</v>
      </c>
      <c r="BE185" s="148">
        <f>IF(N185="základní",J185,0)</f>
        <v>0</v>
      </c>
      <c r="BF185" s="148">
        <f>IF(N185="snížená",J185,0)</f>
        <v>0</v>
      </c>
      <c r="BG185" s="148">
        <f>IF(N185="zákl. přenesená",J185,0)</f>
        <v>0</v>
      </c>
      <c r="BH185" s="148">
        <f>IF(N185="sníž. přenesená",J185,0)</f>
        <v>0</v>
      </c>
      <c r="BI185" s="148">
        <f>IF(N185="nulová",J185,0)</f>
        <v>0</v>
      </c>
      <c r="BJ185" s="17" t="s">
        <v>21</v>
      </c>
      <c r="BK185" s="148">
        <f>ROUND(I185*H185,2)</f>
        <v>0</v>
      </c>
      <c r="BL185" s="17" t="s">
        <v>193</v>
      </c>
      <c r="BM185" s="147" t="s">
        <v>1561</v>
      </c>
    </row>
    <row r="186" spans="2:65" s="1" customFormat="1" ht="29.25">
      <c r="B186" s="32"/>
      <c r="D186" s="149" t="s">
        <v>202</v>
      </c>
      <c r="F186" s="150" t="s">
        <v>1277</v>
      </c>
      <c r="I186" s="151"/>
      <c r="L186" s="32"/>
      <c r="M186" s="152"/>
      <c r="T186" s="56"/>
      <c r="AT186" s="17" t="s">
        <v>202</v>
      </c>
      <c r="AU186" s="17" t="s">
        <v>91</v>
      </c>
    </row>
    <row r="187" spans="2:65" s="1" customFormat="1" ht="11.25">
      <c r="B187" s="32"/>
      <c r="D187" s="156" t="s">
        <v>275</v>
      </c>
      <c r="F187" s="157" t="s">
        <v>1278</v>
      </c>
      <c r="I187" s="151"/>
      <c r="L187" s="32"/>
      <c r="M187" s="152"/>
      <c r="T187" s="56"/>
      <c r="AT187" s="17" t="s">
        <v>275</v>
      </c>
      <c r="AU187" s="17" t="s">
        <v>91</v>
      </c>
    </row>
    <row r="188" spans="2:65" s="1" customFormat="1" ht="24.2" customHeight="1">
      <c r="B188" s="32"/>
      <c r="C188" s="136" t="s">
        <v>352</v>
      </c>
      <c r="D188" s="136" t="s">
        <v>197</v>
      </c>
      <c r="E188" s="137" t="s">
        <v>1279</v>
      </c>
      <c r="F188" s="138" t="s">
        <v>1280</v>
      </c>
      <c r="G188" s="139" t="s">
        <v>279</v>
      </c>
      <c r="H188" s="140">
        <v>15.616</v>
      </c>
      <c r="I188" s="141"/>
      <c r="J188" s="142">
        <f>ROUND(I188*H188,2)</f>
        <v>0</v>
      </c>
      <c r="K188" s="138" t="s">
        <v>272</v>
      </c>
      <c r="L188" s="32"/>
      <c r="M188" s="143" t="s">
        <v>1</v>
      </c>
      <c r="N188" s="144" t="s">
        <v>48</v>
      </c>
      <c r="P188" s="145">
        <f>O188*H188</f>
        <v>0</v>
      </c>
      <c r="Q188" s="145">
        <v>0</v>
      </c>
      <c r="R188" s="145">
        <f>Q188*H188</f>
        <v>0</v>
      </c>
      <c r="S188" s="145">
        <v>0</v>
      </c>
      <c r="T188" s="146">
        <f>S188*H188</f>
        <v>0</v>
      </c>
      <c r="AR188" s="147" t="s">
        <v>193</v>
      </c>
      <c r="AT188" s="147" t="s">
        <v>197</v>
      </c>
      <c r="AU188" s="147" t="s">
        <v>91</v>
      </c>
      <c r="AY188" s="17" t="s">
        <v>194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21</v>
      </c>
      <c r="BK188" s="148">
        <f>ROUND(I188*H188,2)</f>
        <v>0</v>
      </c>
      <c r="BL188" s="17" t="s">
        <v>193</v>
      </c>
      <c r="BM188" s="147" t="s">
        <v>1562</v>
      </c>
    </row>
    <row r="189" spans="2:65" s="1" customFormat="1" ht="29.25">
      <c r="B189" s="32"/>
      <c r="D189" s="149" t="s">
        <v>202</v>
      </c>
      <c r="F189" s="150" t="s">
        <v>1282</v>
      </c>
      <c r="I189" s="151"/>
      <c r="L189" s="32"/>
      <c r="M189" s="152"/>
      <c r="T189" s="56"/>
      <c r="AT189" s="17" t="s">
        <v>202</v>
      </c>
      <c r="AU189" s="17" t="s">
        <v>91</v>
      </c>
    </row>
    <row r="190" spans="2:65" s="1" customFormat="1" ht="11.25">
      <c r="B190" s="32"/>
      <c r="D190" s="156" t="s">
        <v>275</v>
      </c>
      <c r="F190" s="157" t="s">
        <v>1283</v>
      </c>
      <c r="I190" s="151"/>
      <c r="L190" s="32"/>
      <c r="M190" s="152"/>
      <c r="T190" s="56"/>
      <c r="AT190" s="17" t="s">
        <v>275</v>
      </c>
      <c r="AU190" s="17" t="s">
        <v>91</v>
      </c>
    </row>
    <row r="191" spans="2:65" s="14" customFormat="1" ht="11.25">
      <c r="B191" s="182"/>
      <c r="D191" s="149" t="s">
        <v>283</v>
      </c>
      <c r="E191" s="183" t="s">
        <v>1</v>
      </c>
      <c r="F191" s="184" t="s">
        <v>1068</v>
      </c>
      <c r="H191" s="183" t="s">
        <v>1</v>
      </c>
      <c r="I191" s="185"/>
      <c r="L191" s="182"/>
      <c r="M191" s="186"/>
      <c r="T191" s="187"/>
      <c r="AT191" s="183" t="s">
        <v>283</v>
      </c>
      <c r="AU191" s="183" t="s">
        <v>91</v>
      </c>
      <c r="AV191" s="14" t="s">
        <v>21</v>
      </c>
      <c r="AW191" s="14" t="s">
        <v>38</v>
      </c>
      <c r="AX191" s="14" t="s">
        <v>83</v>
      </c>
      <c r="AY191" s="183" t="s">
        <v>194</v>
      </c>
    </row>
    <row r="192" spans="2:65" s="12" customFormat="1" ht="11.25">
      <c r="B192" s="158"/>
      <c r="D192" s="149" t="s">
        <v>283</v>
      </c>
      <c r="E192" s="159" t="s">
        <v>1</v>
      </c>
      <c r="F192" s="160" t="s">
        <v>1563</v>
      </c>
      <c r="H192" s="161">
        <v>15.616</v>
      </c>
      <c r="I192" s="162"/>
      <c r="L192" s="158"/>
      <c r="M192" s="163"/>
      <c r="T192" s="164"/>
      <c r="AT192" s="159" t="s">
        <v>283</v>
      </c>
      <c r="AU192" s="159" t="s">
        <v>91</v>
      </c>
      <c r="AV192" s="12" t="s">
        <v>91</v>
      </c>
      <c r="AW192" s="12" t="s">
        <v>38</v>
      </c>
      <c r="AX192" s="12" t="s">
        <v>21</v>
      </c>
      <c r="AY192" s="159" t="s">
        <v>194</v>
      </c>
    </row>
    <row r="193" spans="2:65" s="1" customFormat="1" ht="33" customHeight="1">
      <c r="B193" s="32"/>
      <c r="C193" s="136" t="s">
        <v>360</v>
      </c>
      <c r="D193" s="136" t="s">
        <v>197</v>
      </c>
      <c r="E193" s="137" t="s">
        <v>432</v>
      </c>
      <c r="F193" s="138" t="s">
        <v>433</v>
      </c>
      <c r="G193" s="139" t="s">
        <v>363</v>
      </c>
      <c r="H193" s="140">
        <v>81.98</v>
      </c>
      <c r="I193" s="141"/>
      <c r="J193" s="142">
        <f>ROUND(I193*H193,2)</f>
        <v>0</v>
      </c>
      <c r="K193" s="138" t="s">
        <v>272</v>
      </c>
      <c r="L193" s="32"/>
      <c r="M193" s="143" t="s">
        <v>1</v>
      </c>
      <c r="N193" s="144" t="s">
        <v>48</v>
      </c>
      <c r="P193" s="145">
        <f>O193*H193</f>
        <v>0</v>
      </c>
      <c r="Q193" s="145">
        <v>0</v>
      </c>
      <c r="R193" s="145">
        <f>Q193*H193</f>
        <v>0</v>
      </c>
      <c r="S193" s="145">
        <v>0</v>
      </c>
      <c r="T193" s="146">
        <f>S193*H193</f>
        <v>0</v>
      </c>
      <c r="AR193" s="147" t="s">
        <v>193</v>
      </c>
      <c r="AT193" s="147" t="s">
        <v>197</v>
      </c>
      <c r="AU193" s="147" t="s">
        <v>91</v>
      </c>
      <c r="AY193" s="17" t="s">
        <v>194</v>
      </c>
      <c r="BE193" s="148">
        <f>IF(N193="základní",J193,0)</f>
        <v>0</v>
      </c>
      <c r="BF193" s="148">
        <f>IF(N193="snížená",J193,0)</f>
        <v>0</v>
      </c>
      <c r="BG193" s="148">
        <f>IF(N193="zákl. přenesená",J193,0)</f>
        <v>0</v>
      </c>
      <c r="BH193" s="148">
        <f>IF(N193="sníž. přenesená",J193,0)</f>
        <v>0</v>
      </c>
      <c r="BI193" s="148">
        <f>IF(N193="nulová",J193,0)</f>
        <v>0</v>
      </c>
      <c r="BJ193" s="17" t="s">
        <v>21</v>
      </c>
      <c r="BK193" s="148">
        <f>ROUND(I193*H193,2)</f>
        <v>0</v>
      </c>
      <c r="BL193" s="17" t="s">
        <v>193</v>
      </c>
      <c r="BM193" s="147" t="s">
        <v>1564</v>
      </c>
    </row>
    <row r="194" spans="2:65" s="1" customFormat="1" ht="29.25">
      <c r="B194" s="32"/>
      <c r="D194" s="149" t="s">
        <v>202</v>
      </c>
      <c r="F194" s="150" t="s">
        <v>435</v>
      </c>
      <c r="I194" s="151"/>
      <c r="L194" s="32"/>
      <c r="M194" s="152"/>
      <c r="T194" s="56"/>
      <c r="AT194" s="17" t="s">
        <v>202</v>
      </c>
      <c r="AU194" s="17" t="s">
        <v>91</v>
      </c>
    </row>
    <row r="195" spans="2:65" s="1" customFormat="1" ht="11.25">
      <c r="B195" s="32"/>
      <c r="D195" s="156" t="s">
        <v>275</v>
      </c>
      <c r="F195" s="157" t="s">
        <v>436</v>
      </c>
      <c r="I195" s="151"/>
      <c r="L195" s="32"/>
      <c r="M195" s="152"/>
      <c r="T195" s="56"/>
      <c r="AT195" s="17" t="s">
        <v>275</v>
      </c>
      <c r="AU195" s="17" t="s">
        <v>91</v>
      </c>
    </row>
    <row r="196" spans="2:65" s="12" customFormat="1" ht="11.25">
      <c r="B196" s="158"/>
      <c r="D196" s="149" t="s">
        <v>283</v>
      </c>
      <c r="E196" s="159" t="s">
        <v>1</v>
      </c>
      <c r="F196" s="160" t="s">
        <v>1565</v>
      </c>
      <c r="H196" s="161">
        <v>39.037999999999997</v>
      </c>
      <c r="I196" s="162"/>
      <c r="L196" s="158"/>
      <c r="M196" s="163"/>
      <c r="T196" s="164"/>
      <c r="AT196" s="159" t="s">
        <v>283</v>
      </c>
      <c r="AU196" s="159" t="s">
        <v>91</v>
      </c>
      <c r="AV196" s="12" t="s">
        <v>91</v>
      </c>
      <c r="AW196" s="12" t="s">
        <v>38</v>
      </c>
      <c r="AX196" s="12" t="s">
        <v>21</v>
      </c>
      <c r="AY196" s="159" t="s">
        <v>194</v>
      </c>
    </row>
    <row r="197" spans="2:65" s="12" customFormat="1" ht="11.25">
      <c r="B197" s="158"/>
      <c r="D197" s="149" t="s">
        <v>283</v>
      </c>
      <c r="F197" s="160" t="s">
        <v>1566</v>
      </c>
      <c r="H197" s="161">
        <v>81.98</v>
      </c>
      <c r="I197" s="162"/>
      <c r="L197" s="158"/>
      <c r="M197" s="163"/>
      <c r="T197" s="164"/>
      <c r="AT197" s="159" t="s">
        <v>283</v>
      </c>
      <c r="AU197" s="159" t="s">
        <v>91</v>
      </c>
      <c r="AV197" s="12" t="s">
        <v>91</v>
      </c>
      <c r="AW197" s="12" t="s">
        <v>4</v>
      </c>
      <c r="AX197" s="12" t="s">
        <v>21</v>
      </c>
      <c r="AY197" s="159" t="s">
        <v>194</v>
      </c>
    </row>
    <row r="198" spans="2:65" s="1" customFormat="1" ht="24.2" customHeight="1">
      <c r="B198" s="32"/>
      <c r="C198" s="136" t="s">
        <v>479</v>
      </c>
      <c r="D198" s="136" t="s">
        <v>197</v>
      </c>
      <c r="E198" s="137" t="s">
        <v>438</v>
      </c>
      <c r="F198" s="138" t="s">
        <v>439</v>
      </c>
      <c r="G198" s="139" t="s">
        <v>279</v>
      </c>
      <c r="H198" s="140">
        <v>59.631999999999998</v>
      </c>
      <c r="I198" s="141"/>
      <c r="J198" s="142">
        <f>ROUND(I198*H198,2)</f>
        <v>0</v>
      </c>
      <c r="K198" s="138" t="s">
        <v>272</v>
      </c>
      <c r="L198" s="32"/>
      <c r="M198" s="143" t="s">
        <v>1</v>
      </c>
      <c r="N198" s="144" t="s">
        <v>48</v>
      </c>
      <c r="P198" s="145">
        <f>O198*H198</f>
        <v>0</v>
      </c>
      <c r="Q198" s="145">
        <v>0</v>
      </c>
      <c r="R198" s="145">
        <f>Q198*H198</f>
        <v>0</v>
      </c>
      <c r="S198" s="145">
        <v>0</v>
      </c>
      <c r="T198" s="146">
        <f>S198*H198</f>
        <v>0</v>
      </c>
      <c r="AR198" s="147" t="s">
        <v>193</v>
      </c>
      <c r="AT198" s="147" t="s">
        <v>197</v>
      </c>
      <c r="AU198" s="147" t="s">
        <v>91</v>
      </c>
      <c r="AY198" s="17" t="s">
        <v>194</v>
      </c>
      <c r="BE198" s="148">
        <f>IF(N198="základní",J198,0)</f>
        <v>0</v>
      </c>
      <c r="BF198" s="148">
        <f>IF(N198="snížená",J198,0)</f>
        <v>0</v>
      </c>
      <c r="BG198" s="148">
        <f>IF(N198="zákl. přenesená",J198,0)</f>
        <v>0</v>
      </c>
      <c r="BH198" s="148">
        <f>IF(N198="sníž. přenesená",J198,0)</f>
        <v>0</v>
      </c>
      <c r="BI198" s="148">
        <f>IF(N198="nulová",J198,0)</f>
        <v>0</v>
      </c>
      <c r="BJ198" s="17" t="s">
        <v>21</v>
      </c>
      <c r="BK198" s="148">
        <f>ROUND(I198*H198,2)</f>
        <v>0</v>
      </c>
      <c r="BL198" s="17" t="s">
        <v>193</v>
      </c>
      <c r="BM198" s="147" t="s">
        <v>1567</v>
      </c>
    </row>
    <row r="199" spans="2:65" s="1" customFormat="1" ht="29.25">
      <c r="B199" s="32"/>
      <c r="D199" s="149" t="s">
        <v>202</v>
      </c>
      <c r="F199" s="150" t="s">
        <v>1074</v>
      </c>
      <c r="I199" s="151"/>
      <c r="L199" s="32"/>
      <c r="M199" s="152"/>
      <c r="T199" s="56"/>
      <c r="AT199" s="17" t="s">
        <v>202</v>
      </c>
      <c r="AU199" s="17" t="s">
        <v>91</v>
      </c>
    </row>
    <row r="200" spans="2:65" s="1" customFormat="1" ht="11.25">
      <c r="B200" s="32"/>
      <c r="D200" s="156" t="s">
        <v>275</v>
      </c>
      <c r="F200" s="157" t="s">
        <v>441</v>
      </c>
      <c r="I200" s="151"/>
      <c r="L200" s="32"/>
      <c r="M200" s="152"/>
      <c r="T200" s="56"/>
      <c r="AT200" s="17" t="s">
        <v>275</v>
      </c>
      <c r="AU200" s="17" t="s">
        <v>91</v>
      </c>
    </row>
    <row r="201" spans="2:65" s="12" customFormat="1" ht="11.25">
      <c r="B201" s="158"/>
      <c r="D201" s="149" t="s">
        <v>283</v>
      </c>
      <c r="E201" s="159" t="s">
        <v>1</v>
      </c>
      <c r="F201" s="160" t="s">
        <v>1568</v>
      </c>
      <c r="H201" s="161">
        <v>59.631999999999998</v>
      </c>
      <c r="I201" s="162"/>
      <c r="L201" s="158"/>
      <c r="M201" s="163"/>
      <c r="T201" s="164"/>
      <c r="AT201" s="159" t="s">
        <v>283</v>
      </c>
      <c r="AU201" s="159" t="s">
        <v>91</v>
      </c>
      <c r="AV201" s="12" t="s">
        <v>91</v>
      </c>
      <c r="AW201" s="12" t="s">
        <v>38</v>
      </c>
      <c r="AX201" s="12" t="s">
        <v>83</v>
      </c>
      <c r="AY201" s="159" t="s">
        <v>194</v>
      </c>
    </row>
    <row r="202" spans="2:65" s="1" customFormat="1" ht="24.2" customHeight="1">
      <c r="B202" s="32"/>
      <c r="C202" s="136" t="s">
        <v>484</v>
      </c>
      <c r="D202" s="136" t="s">
        <v>197</v>
      </c>
      <c r="E202" s="137" t="s">
        <v>1076</v>
      </c>
      <c r="F202" s="138" t="s">
        <v>1077</v>
      </c>
      <c r="G202" s="139" t="s">
        <v>279</v>
      </c>
      <c r="H202" s="140">
        <v>14.752000000000001</v>
      </c>
      <c r="I202" s="141"/>
      <c r="J202" s="142">
        <f>ROUND(I202*H202,2)</f>
        <v>0</v>
      </c>
      <c r="K202" s="138" t="s">
        <v>272</v>
      </c>
      <c r="L202" s="32"/>
      <c r="M202" s="143" t="s">
        <v>1</v>
      </c>
      <c r="N202" s="144" t="s">
        <v>48</v>
      </c>
      <c r="P202" s="145">
        <f>O202*H202</f>
        <v>0</v>
      </c>
      <c r="Q202" s="145">
        <v>0</v>
      </c>
      <c r="R202" s="145">
        <f>Q202*H202</f>
        <v>0</v>
      </c>
      <c r="S202" s="145">
        <v>0</v>
      </c>
      <c r="T202" s="146">
        <f>S202*H202</f>
        <v>0</v>
      </c>
      <c r="AR202" s="147" t="s">
        <v>193</v>
      </c>
      <c r="AT202" s="147" t="s">
        <v>197</v>
      </c>
      <c r="AU202" s="147" t="s">
        <v>91</v>
      </c>
      <c r="AY202" s="17" t="s">
        <v>194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7" t="s">
        <v>21</v>
      </c>
      <c r="BK202" s="148">
        <f>ROUND(I202*H202,2)</f>
        <v>0</v>
      </c>
      <c r="BL202" s="17" t="s">
        <v>193</v>
      </c>
      <c r="BM202" s="147" t="s">
        <v>1569</v>
      </c>
    </row>
    <row r="203" spans="2:65" s="1" customFormat="1" ht="39">
      <c r="B203" s="32"/>
      <c r="D203" s="149" t="s">
        <v>202</v>
      </c>
      <c r="F203" s="150" t="s">
        <v>1079</v>
      </c>
      <c r="I203" s="151"/>
      <c r="L203" s="32"/>
      <c r="M203" s="152"/>
      <c r="T203" s="56"/>
      <c r="AT203" s="17" t="s">
        <v>202</v>
      </c>
      <c r="AU203" s="17" t="s">
        <v>91</v>
      </c>
    </row>
    <row r="204" spans="2:65" s="1" customFormat="1" ht="11.25">
      <c r="B204" s="32"/>
      <c r="D204" s="156" t="s">
        <v>275</v>
      </c>
      <c r="F204" s="157" t="s">
        <v>1080</v>
      </c>
      <c r="I204" s="151"/>
      <c r="L204" s="32"/>
      <c r="M204" s="152"/>
      <c r="T204" s="56"/>
      <c r="AT204" s="17" t="s">
        <v>275</v>
      </c>
      <c r="AU204" s="17" t="s">
        <v>91</v>
      </c>
    </row>
    <row r="205" spans="2:65" s="12" customFormat="1" ht="11.25">
      <c r="B205" s="158"/>
      <c r="D205" s="149" t="s">
        <v>283</v>
      </c>
      <c r="E205" s="159" t="s">
        <v>1</v>
      </c>
      <c r="F205" s="160" t="s">
        <v>1570</v>
      </c>
      <c r="H205" s="161">
        <v>3.0720000000000001</v>
      </c>
      <c r="I205" s="162"/>
      <c r="L205" s="158"/>
      <c r="M205" s="163"/>
      <c r="T205" s="164"/>
      <c r="AT205" s="159" t="s">
        <v>283</v>
      </c>
      <c r="AU205" s="159" t="s">
        <v>91</v>
      </c>
      <c r="AV205" s="12" t="s">
        <v>91</v>
      </c>
      <c r="AW205" s="12" t="s">
        <v>38</v>
      </c>
      <c r="AX205" s="12" t="s">
        <v>83</v>
      </c>
      <c r="AY205" s="159" t="s">
        <v>194</v>
      </c>
    </row>
    <row r="206" spans="2:65" s="12" customFormat="1" ht="11.25">
      <c r="B206" s="158"/>
      <c r="D206" s="149" t="s">
        <v>283</v>
      </c>
      <c r="E206" s="159" t="s">
        <v>1</v>
      </c>
      <c r="F206" s="160" t="s">
        <v>1571</v>
      </c>
      <c r="H206" s="161">
        <v>11.68</v>
      </c>
      <c r="I206" s="162"/>
      <c r="L206" s="158"/>
      <c r="M206" s="163"/>
      <c r="T206" s="164"/>
      <c r="AT206" s="159" t="s">
        <v>283</v>
      </c>
      <c r="AU206" s="159" t="s">
        <v>91</v>
      </c>
      <c r="AV206" s="12" t="s">
        <v>91</v>
      </c>
      <c r="AW206" s="12" t="s">
        <v>38</v>
      </c>
      <c r="AX206" s="12" t="s">
        <v>83</v>
      </c>
      <c r="AY206" s="159" t="s">
        <v>194</v>
      </c>
    </row>
    <row r="207" spans="2:65" s="13" customFormat="1" ht="11.25">
      <c r="B207" s="165"/>
      <c r="D207" s="149" t="s">
        <v>283</v>
      </c>
      <c r="E207" s="166" t="s">
        <v>1</v>
      </c>
      <c r="F207" s="167" t="s">
        <v>285</v>
      </c>
      <c r="H207" s="168">
        <v>14.751999999999999</v>
      </c>
      <c r="I207" s="169"/>
      <c r="L207" s="165"/>
      <c r="M207" s="170"/>
      <c r="T207" s="171"/>
      <c r="AT207" s="166" t="s">
        <v>283</v>
      </c>
      <c r="AU207" s="166" t="s">
        <v>91</v>
      </c>
      <c r="AV207" s="13" t="s">
        <v>193</v>
      </c>
      <c r="AW207" s="13" t="s">
        <v>4</v>
      </c>
      <c r="AX207" s="13" t="s">
        <v>21</v>
      </c>
      <c r="AY207" s="166" t="s">
        <v>194</v>
      </c>
    </row>
    <row r="208" spans="2:65" s="1" customFormat="1" ht="16.5" customHeight="1">
      <c r="B208" s="32"/>
      <c r="C208" s="172" t="s">
        <v>489</v>
      </c>
      <c r="D208" s="172" t="s">
        <v>301</v>
      </c>
      <c r="E208" s="173" t="s">
        <v>1085</v>
      </c>
      <c r="F208" s="174" t="s">
        <v>1086</v>
      </c>
      <c r="G208" s="175" t="s">
        <v>363</v>
      </c>
      <c r="H208" s="176">
        <v>27.881</v>
      </c>
      <c r="I208" s="177"/>
      <c r="J208" s="178">
        <f>ROUND(I208*H208,2)</f>
        <v>0</v>
      </c>
      <c r="K208" s="174" t="s">
        <v>272</v>
      </c>
      <c r="L208" s="179"/>
      <c r="M208" s="180" t="s">
        <v>1</v>
      </c>
      <c r="N208" s="181" t="s">
        <v>48</v>
      </c>
      <c r="P208" s="145">
        <f>O208*H208</f>
        <v>0</v>
      </c>
      <c r="Q208" s="145">
        <v>1</v>
      </c>
      <c r="R208" s="145">
        <f>Q208*H208</f>
        <v>27.881</v>
      </c>
      <c r="S208" s="145">
        <v>0</v>
      </c>
      <c r="T208" s="146">
        <f>S208*H208</f>
        <v>0</v>
      </c>
      <c r="AR208" s="147" t="s">
        <v>232</v>
      </c>
      <c r="AT208" s="147" t="s">
        <v>301</v>
      </c>
      <c r="AU208" s="147" t="s">
        <v>91</v>
      </c>
      <c r="AY208" s="17" t="s">
        <v>194</v>
      </c>
      <c r="BE208" s="148">
        <f>IF(N208="základní",J208,0)</f>
        <v>0</v>
      </c>
      <c r="BF208" s="148">
        <f>IF(N208="snížená",J208,0)</f>
        <v>0</v>
      </c>
      <c r="BG208" s="148">
        <f>IF(N208="zákl. přenesená",J208,0)</f>
        <v>0</v>
      </c>
      <c r="BH208" s="148">
        <f>IF(N208="sníž. přenesená",J208,0)</f>
        <v>0</v>
      </c>
      <c r="BI208" s="148">
        <f>IF(N208="nulová",J208,0)</f>
        <v>0</v>
      </c>
      <c r="BJ208" s="17" t="s">
        <v>21</v>
      </c>
      <c r="BK208" s="148">
        <f>ROUND(I208*H208,2)</f>
        <v>0</v>
      </c>
      <c r="BL208" s="17" t="s">
        <v>193</v>
      </c>
      <c r="BM208" s="147" t="s">
        <v>1572</v>
      </c>
    </row>
    <row r="209" spans="2:65" s="1" customFormat="1" ht="11.25">
      <c r="B209" s="32"/>
      <c r="D209" s="149" t="s">
        <v>202</v>
      </c>
      <c r="F209" s="150" t="s">
        <v>1086</v>
      </c>
      <c r="I209" s="151"/>
      <c r="L209" s="32"/>
      <c r="M209" s="152"/>
      <c r="T209" s="56"/>
      <c r="AT209" s="17" t="s">
        <v>202</v>
      </c>
      <c r="AU209" s="17" t="s">
        <v>91</v>
      </c>
    </row>
    <row r="210" spans="2:65" s="12" customFormat="1" ht="11.25">
      <c r="B210" s="158"/>
      <c r="D210" s="149" t="s">
        <v>283</v>
      </c>
      <c r="F210" s="160" t="s">
        <v>1573</v>
      </c>
      <c r="H210" s="161">
        <v>27.881</v>
      </c>
      <c r="I210" s="162"/>
      <c r="L210" s="158"/>
      <c r="M210" s="163"/>
      <c r="T210" s="164"/>
      <c r="AT210" s="159" t="s">
        <v>283</v>
      </c>
      <c r="AU210" s="159" t="s">
        <v>91</v>
      </c>
      <c r="AV210" s="12" t="s">
        <v>91</v>
      </c>
      <c r="AW210" s="12" t="s">
        <v>4</v>
      </c>
      <c r="AX210" s="12" t="s">
        <v>21</v>
      </c>
      <c r="AY210" s="159" t="s">
        <v>194</v>
      </c>
    </row>
    <row r="211" spans="2:65" s="11" customFormat="1" ht="22.9" customHeight="1">
      <c r="B211" s="124"/>
      <c r="D211" s="125" t="s">
        <v>82</v>
      </c>
      <c r="E211" s="134" t="s">
        <v>208</v>
      </c>
      <c r="F211" s="134" t="s">
        <v>868</v>
      </c>
      <c r="I211" s="127"/>
      <c r="J211" s="135">
        <f>BK211</f>
        <v>0</v>
      </c>
      <c r="L211" s="124"/>
      <c r="M211" s="129"/>
      <c r="P211" s="130">
        <f>SUM(P212:P219)</f>
        <v>0</v>
      </c>
      <c r="R211" s="130">
        <f>SUM(R212:R219)</f>
        <v>0</v>
      </c>
      <c r="T211" s="131">
        <f>SUM(T212:T219)</f>
        <v>0</v>
      </c>
      <c r="AR211" s="125" t="s">
        <v>21</v>
      </c>
      <c r="AT211" s="132" t="s">
        <v>82</v>
      </c>
      <c r="AU211" s="132" t="s">
        <v>21</v>
      </c>
      <c r="AY211" s="125" t="s">
        <v>194</v>
      </c>
      <c r="BK211" s="133">
        <f>SUM(BK212:BK219)</f>
        <v>0</v>
      </c>
    </row>
    <row r="212" spans="2:65" s="1" customFormat="1" ht="21.75" customHeight="1">
      <c r="B212" s="32"/>
      <c r="C212" s="136" t="s">
        <v>7</v>
      </c>
      <c r="D212" s="136" t="s">
        <v>197</v>
      </c>
      <c r="E212" s="137" t="s">
        <v>1095</v>
      </c>
      <c r="F212" s="138" t="s">
        <v>1096</v>
      </c>
      <c r="G212" s="139" t="s">
        <v>492</v>
      </c>
      <c r="H212" s="140">
        <v>38.799999999999997</v>
      </c>
      <c r="I212" s="141"/>
      <c r="J212" s="142">
        <f>ROUND(I212*H212,2)</f>
        <v>0</v>
      </c>
      <c r="K212" s="138" t="s">
        <v>272</v>
      </c>
      <c r="L212" s="32"/>
      <c r="M212" s="143" t="s">
        <v>1</v>
      </c>
      <c r="N212" s="144" t="s">
        <v>48</v>
      </c>
      <c r="P212" s="145">
        <f>O212*H212</f>
        <v>0</v>
      </c>
      <c r="Q212" s="145">
        <v>0</v>
      </c>
      <c r="R212" s="145">
        <f>Q212*H212</f>
        <v>0</v>
      </c>
      <c r="S212" s="145">
        <v>0</v>
      </c>
      <c r="T212" s="146">
        <f>S212*H212</f>
        <v>0</v>
      </c>
      <c r="AR212" s="147" t="s">
        <v>193</v>
      </c>
      <c r="AT212" s="147" t="s">
        <v>197</v>
      </c>
      <c r="AU212" s="147" t="s">
        <v>91</v>
      </c>
      <c r="AY212" s="17" t="s">
        <v>194</v>
      </c>
      <c r="BE212" s="148">
        <f>IF(N212="základní",J212,0)</f>
        <v>0</v>
      </c>
      <c r="BF212" s="148">
        <f>IF(N212="snížená",J212,0)</f>
        <v>0</v>
      </c>
      <c r="BG212" s="148">
        <f>IF(N212="zákl. přenesená",J212,0)</f>
        <v>0</v>
      </c>
      <c r="BH212" s="148">
        <f>IF(N212="sníž. přenesená",J212,0)</f>
        <v>0</v>
      </c>
      <c r="BI212" s="148">
        <f>IF(N212="nulová",J212,0)</f>
        <v>0</v>
      </c>
      <c r="BJ212" s="17" t="s">
        <v>21</v>
      </c>
      <c r="BK212" s="148">
        <f>ROUND(I212*H212,2)</f>
        <v>0</v>
      </c>
      <c r="BL212" s="17" t="s">
        <v>193</v>
      </c>
      <c r="BM212" s="147" t="s">
        <v>1574</v>
      </c>
    </row>
    <row r="213" spans="2:65" s="1" customFormat="1" ht="11.25">
      <c r="B213" s="32"/>
      <c r="D213" s="149" t="s">
        <v>202</v>
      </c>
      <c r="F213" s="150" t="s">
        <v>1098</v>
      </c>
      <c r="I213" s="151"/>
      <c r="L213" s="32"/>
      <c r="M213" s="152"/>
      <c r="T213" s="56"/>
      <c r="AT213" s="17" t="s">
        <v>202</v>
      </c>
      <c r="AU213" s="17" t="s">
        <v>91</v>
      </c>
    </row>
    <row r="214" spans="2:65" s="1" customFormat="1" ht="11.25">
      <c r="B214" s="32"/>
      <c r="D214" s="156" t="s">
        <v>275</v>
      </c>
      <c r="F214" s="157" t="s">
        <v>1099</v>
      </c>
      <c r="I214" s="151"/>
      <c r="L214" s="32"/>
      <c r="M214" s="152"/>
      <c r="T214" s="56"/>
      <c r="AT214" s="17" t="s">
        <v>275</v>
      </c>
      <c r="AU214" s="17" t="s">
        <v>91</v>
      </c>
    </row>
    <row r="215" spans="2:65" s="12" customFormat="1" ht="11.25">
      <c r="B215" s="158"/>
      <c r="D215" s="149" t="s">
        <v>283</v>
      </c>
      <c r="E215" s="159" t="s">
        <v>1</v>
      </c>
      <c r="F215" s="160" t="s">
        <v>1575</v>
      </c>
      <c r="H215" s="161">
        <v>9.6</v>
      </c>
      <c r="I215" s="162"/>
      <c r="L215" s="158"/>
      <c r="M215" s="163"/>
      <c r="T215" s="164"/>
      <c r="AT215" s="159" t="s">
        <v>283</v>
      </c>
      <c r="AU215" s="159" t="s">
        <v>91</v>
      </c>
      <c r="AV215" s="12" t="s">
        <v>91</v>
      </c>
      <c r="AW215" s="12" t="s">
        <v>38</v>
      </c>
      <c r="AX215" s="12" t="s">
        <v>83</v>
      </c>
      <c r="AY215" s="159" t="s">
        <v>194</v>
      </c>
    </row>
    <row r="216" spans="2:65" s="12" customFormat="1" ht="11.25">
      <c r="B216" s="158"/>
      <c r="D216" s="149" t="s">
        <v>283</v>
      </c>
      <c r="E216" s="159" t="s">
        <v>1</v>
      </c>
      <c r="F216" s="160" t="s">
        <v>1576</v>
      </c>
      <c r="H216" s="161">
        <v>17.2</v>
      </c>
      <c r="I216" s="162"/>
      <c r="L216" s="158"/>
      <c r="M216" s="163"/>
      <c r="T216" s="164"/>
      <c r="AT216" s="159" t="s">
        <v>283</v>
      </c>
      <c r="AU216" s="159" t="s">
        <v>91</v>
      </c>
      <c r="AV216" s="12" t="s">
        <v>91</v>
      </c>
      <c r="AW216" s="12" t="s">
        <v>38</v>
      </c>
      <c r="AX216" s="12" t="s">
        <v>83</v>
      </c>
      <c r="AY216" s="159" t="s">
        <v>194</v>
      </c>
    </row>
    <row r="217" spans="2:65" s="12" customFormat="1" ht="11.25">
      <c r="B217" s="158"/>
      <c r="D217" s="149" t="s">
        <v>283</v>
      </c>
      <c r="E217" s="159" t="s">
        <v>1</v>
      </c>
      <c r="F217" s="160" t="s">
        <v>8</v>
      </c>
      <c r="H217" s="161">
        <v>12</v>
      </c>
      <c r="I217" s="162"/>
      <c r="L217" s="158"/>
      <c r="M217" s="163"/>
      <c r="T217" s="164"/>
      <c r="AT217" s="159" t="s">
        <v>283</v>
      </c>
      <c r="AU217" s="159" t="s">
        <v>91</v>
      </c>
      <c r="AV217" s="12" t="s">
        <v>91</v>
      </c>
      <c r="AW217" s="12" t="s">
        <v>38</v>
      </c>
      <c r="AX217" s="12" t="s">
        <v>83</v>
      </c>
      <c r="AY217" s="159" t="s">
        <v>194</v>
      </c>
    </row>
    <row r="218" spans="2:65" s="1" customFormat="1" ht="16.5" customHeight="1">
      <c r="B218" s="32"/>
      <c r="C218" s="136" t="s">
        <v>502</v>
      </c>
      <c r="D218" s="136" t="s">
        <v>197</v>
      </c>
      <c r="E218" s="137" t="s">
        <v>1101</v>
      </c>
      <c r="F218" s="138" t="s">
        <v>1102</v>
      </c>
      <c r="G218" s="139" t="s">
        <v>492</v>
      </c>
      <c r="H218" s="140">
        <v>38.799999999999997</v>
      </c>
      <c r="I218" s="141"/>
      <c r="J218" s="142">
        <f>ROUND(I218*H218,2)</f>
        <v>0</v>
      </c>
      <c r="K218" s="138" t="s">
        <v>1</v>
      </c>
      <c r="L218" s="32"/>
      <c r="M218" s="143" t="s">
        <v>1</v>
      </c>
      <c r="N218" s="144" t="s">
        <v>48</v>
      </c>
      <c r="P218" s="145">
        <f>O218*H218</f>
        <v>0</v>
      </c>
      <c r="Q218" s="145">
        <v>0</v>
      </c>
      <c r="R218" s="145">
        <f>Q218*H218</f>
        <v>0</v>
      </c>
      <c r="S218" s="145">
        <v>0</v>
      </c>
      <c r="T218" s="146">
        <f>S218*H218</f>
        <v>0</v>
      </c>
      <c r="AR218" s="147" t="s">
        <v>193</v>
      </c>
      <c r="AT218" s="147" t="s">
        <v>197</v>
      </c>
      <c r="AU218" s="147" t="s">
        <v>91</v>
      </c>
      <c r="AY218" s="17" t="s">
        <v>194</v>
      </c>
      <c r="BE218" s="148">
        <f>IF(N218="základní",J218,0)</f>
        <v>0</v>
      </c>
      <c r="BF218" s="148">
        <f>IF(N218="snížená",J218,0)</f>
        <v>0</v>
      </c>
      <c r="BG218" s="148">
        <f>IF(N218="zákl. přenesená",J218,0)</f>
        <v>0</v>
      </c>
      <c r="BH218" s="148">
        <f>IF(N218="sníž. přenesená",J218,0)</f>
        <v>0</v>
      </c>
      <c r="BI218" s="148">
        <f>IF(N218="nulová",J218,0)</f>
        <v>0</v>
      </c>
      <c r="BJ218" s="17" t="s">
        <v>21</v>
      </c>
      <c r="BK218" s="148">
        <f>ROUND(I218*H218,2)</f>
        <v>0</v>
      </c>
      <c r="BL218" s="17" t="s">
        <v>193</v>
      </c>
      <c r="BM218" s="147" t="s">
        <v>1577</v>
      </c>
    </row>
    <row r="219" spans="2:65" s="1" customFormat="1" ht="19.5">
      <c r="B219" s="32"/>
      <c r="D219" s="149" t="s">
        <v>202</v>
      </c>
      <c r="F219" s="150" t="s">
        <v>1104</v>
      </c>
      <c r="I219" s="151"/>
      <c r="L219" s="32"/>
      <c r="M219" s="152"/>
      <c r="T219" s="56"/>
      <c r="AT219" s="17" t="s">
        <v>202</v>
      </c>
      <c r="AU219" s="17" t="s">
        <v>91</v>
      </c>
    </row>
    <row r="220" spans="2:65" s="11" customFormat="1" ht="22.9" customHeight="1">
      <c r="B220" s="124"/>
      <c r="D220" s="125" t="s">
        <v>82</v>
      </c>
      <c r="E220" s="134" t="s">
        <v>193</v>
      </c>
      <c r="F220" s="134" t="s">
        <v>1105</v>
      </c>
      <c r="I220" s="127"/>
      <c r="J220" s="135">
        <f>BK220</f>
        <v>0</v>
      </c>
      <c r="L220" s="124"/>
      <c r="M220" s="129"/>
      <c r="P220" s="130">
        <f>SUM(P221:P228)</f>
        <v>0</v>
      </c>
      <c r="R220" s="130">
        <f>SUM(R221:R228)</f>
        <v>6.97</v>
      </c>
      <c r="T220" s="131">
        <f>SUM(T221:T228)</f>
        <v>0</v>
      </c>
      <c r="AR220" s="125" t="s">
        <v>21</v>
      </c>
      <c r="AT220" s="132" t="s">
        <v>82</v>
      </c>
      <c r="AU220" s="132" t="s">
        <v>21</v>
      </c>
      <c r="AY220" s="125" t="s">
        <v>194</v>
      </c>
      <c r="BK220" s="133">
        <f>SUM(BK221:BK228)</f>
        <v>0</v>
      </c>
    </row>
    <row r="221" spans="2:65" s="1" customFormat="1" ht="24.2" customHeight="1">
      <c r="B221" s="32"/>
      <c r="C221" s="136" t="s">
        <v>507</v>
      </c>
      <c r="D221" s="136" t="s">
        <v>197</v>
      </c>
      <c r="E221" s="137" t="s">
        <v>1106</v>
      </c>
      <c r="F221" s="138" t="s">
        <v>1107</v>
      </c>
      <c r="G221" s="139" t="s">
        <v>279</v>
      </c>
      <c r="H221" s="140">
        <v>3.6880000000000002</v>
      </c>
      <c r="I221" s="141"/>
      <c r="J221" s="142">
        <f>ROUND(I221*H221,2)</f>
        <v>0</v>
      </c>
      <c r="K221" s="138" t="s">
        <v>272</v>
      </c>
      <c r="L221" s="32"/>
      <c r="M221" s="143" t="s">
        <v>1</v>
      </c>
      <c r="N221" s="144" t="s">
        <v>48</v>
      </c>
      <c r="P221" s="145">
        <f>O221*H221</f>
        <v>0</v>
      </c>
      <c r="Q221" s="145">
        <v>0</v>
      </c>
      <c r="R221" s="145">
        <f>Q221*H221</f>
        <v>0</v>
      </c>
      <c r="S221" s="145">
        <v>0</v>
      </c>
      <c r="T221" s="146">
        <f>S221*H221</f>
        <v>0</v>
      </c>
      <c r="AR221" s="147" t="s">
        <v>193</v>
      </c>
      <c r="AT221" s="147" t="s">
        <v>197</v>
      </c>
      <c r="AU221" s="147" t="s">
        <v>91</v>
      </c>
      <c r="AY221" s="17" t="s">
        <v>194</v>
      </c>
      <c r="BE221" s="148">
        <f>IF(N221="základní",J221,0)</f>
        <v>0</v>
      </c>
      <c r="BF221" s="148">
        <f>IF(N221="snížená",J221,0)</f>
        <v>0</v>
      </c>
      <c r="BG221" s="148">
        <f>IF(N221="zákl. přenesená",J221,0)</f>
        <v>0</v>
      </c>
      <c r="BH221" s="148">
        <f>IF(N221="sníž. přenesená",J221,0)</f>
        <v>0</v>
      </c>
      <c r="BI221" s="148">
        <f>IF(N221="nulová",J221,0)</f>
        <v>0</v>
      </c>
      <c r="BJ221" s="17" t="s">
        <v>21</v>
      </c>
      <c r="BK221" s="148">
        <f>ROUND(I221*H221,2)</f>
        <v>0</v>
      </c>
      <c r="BL221" s="17" t="s">
        <v>193</v>
      </c>
      <c r="BM221" s="147" t="s">
        <v>1578</v>
      </c>
    </row>
    <row r="222" spans="2:65" s="1" customFormat="1" ht="19.5">
      <c r="B222" s="32"/>
      <c r="D222" s="149" t="s">
        <v>202</v>
      </c>
      <c r="F222" s="150" t="s">
        <v>1109</v>
      </c>
      <c r="I222" s="151"/>
      <c r="L222" s="32"/>
      <c r="M222" s="152"/>
      <c r="T222" s="56"/>
      <c r="AT222" s="17" t="s">
        <v>202</v>
      </c>
      <c r="AU222" s="17" t="s">
        <v>91</v>
      </c>
    </row>
    <row r="223" spans="2:65" s="1" customFormat="1" ht="11.25">
      <c r="B223" s="32"/>
      <c r="D223" s="156" t="s">
        <v>275</v>
      </c>
      <c r="F223" s="157" t="s">
        <v>1110</v>
      </c>
      <c r="I223" s="151"/>
      <c r="L223" s="32"/>
      <c r="M223" s="152"/>
      <c r="T223" s="56"/>
      <c r="AT223" s="17" t="s">
        <v>275</v>
      </c>
      <c r="AU223" s="17" t="s">
        <v>91</v>
      </c>
    </row>
    <row r="224" spans="2:65" s="12" customFormat="1" ht="11.25">
      <c r="B224" s="158"/>
      <c r="D224" s="149" t="s">
        <v>283</v>
      </c>
      <c r="E224" s="159" t="s">
        <v>1</v>
      </c>
      <c r="F224" s="160" t="s">
        <v>1579</v>
      </c>
      <c r="H224" s="161">
        <v>0.76800000000000002</v>
      </c>
      <c r="I224" s="162"/>
      <c r="L224" s="158"/>
      <c r="M224" s="163"/>
      <c r="T224" s="164"/>
      <c r="AT224" s="159" t="s">
        <v>283</v>
      </c>
      <c r="AU224" s="159" t="s">
        <v>91</v>
      </c>
      <c r="AV224" s="12" t="s">
        <v>91</v>
      </c>
      <c r="AW224" s="12" t="s">
        <v>38</v>
      </c>
      <c r="AX224" s="12" t="s">
        <v>83</v>
      </c>
      <c r="AY224" s="159" t="s">
        <v>194</v>
      </c>
    </row>
    <row r="225" spans="2:65" s="12" customFormat="1" ht="11.25">
      <c r="B225" s="158"/>
      <c r="D225" s="149" t="s">
        <v>283</v>
      </c>
      <c r="E225" s="159" t="s">
        <v>1</v>
      </c>
      <c r="F225" s="160" t="s">
        <v>1580</v>
      </c>
      <c r="H225" s="161">
        <v>2.92</v>
      </c>
      <c r="I225" s="162"/>
      <c r="L225" s="158"/>
      <c r="M225" s="163"/>
      <c r="T225" s="164"/>
      <c r="AT225" s="159" t="s">
        <v>283</v>
      </c>
      <c r="AU225" s="159" t="s">
        <v>91</v>
      </c>
      <c r="AV225" s="12" t="s">
        <v>91</v>
      </c>
      <c r="AW225" s="12" t="s">
        <v>38</v>
      </c>
      <c r="AX225" s="12" t="s">
        <v>83</v>
      </c>
      <c r="AY225" s="159" t="s">
        <v>194</v>
      </c>
    </row>
    <row r="226" spans="2:65" s="1" customFormat="1" ht="16.5" customHeight="1">
      <c r="B226" s="32"/>
      <c r="C226" s="172" t="s">
        <v>440</v>
      </c>
      <c r="D226" s="172" t="s">
        <v>301</v>
      </c>
      <c r="E226" s="173" t="s">
        <v>1085</v>
      </c>
      <c r="F226" s="174" t="s">
        <v>1086</v>
      </c>
      <c r="G226" s="175" t="s">
        <v>363</v>
      </c>
      <c r="H226" s="176">
        <v>6.97</v>
      </c>
      <c r="I226" s="177"/>
      <c r="J226" s="178">
        <f>ROUND(I226*H226,2)</f>
        <v>0</v>
      </c>
      <c r="K226" s="174" t="s">
        <v>272</v>
      </c>
      <c r="L226" s="179"/>
      <c r="M226" s="180" t="s">
        <v>1</v>
      </c>
      <c r="N226" s="181" t="s">
        <v>48</v>
      </c>
      <c r="P226" s="145">
        <f>O226*H226</f>
        <v>0</v>
      </c>
      <c r="Q226" s="145">
        <v>1</v>
      </c>
      <c r="R226" s="145">
        <f>Q226*H226</f>
        <v>6.97</v>
      </c>
      <c r="S226" s="145">
        <v>0</v>
      </c>
      <c r="T226" s="146">
        <f>S226*H226</f>
        <v>0</v>
      </c>
      <c r="AR226" s="147" t="s">
        <v>232</v>
      </c>
      <c r="AT226" s="147" t="s">
        <v>301</v>
      </c>
      <c r="AU226" s="147" t="s">
        <v>91</v>
      </c>
      <c r="AY226" s="17" t="s">
        <v>194</v>
      </c>
      <c r="BE226" s="148">
        <f>IF(N226="základní",J226,0)</f>
        <v>0</v>
      </c>
      <c r="BF226" s="148">
        <f>IF(N226="snížená",J226,0)</f>
        <v>0</v>
      </c>
      <c r="BG226" s="148">
        <f>IF(N226="zákl. přenesená",J226,0)</f>
        <v>0</v>
      </c>
      <c r="BH226" s="148">
        <f>IF(N226="sníž. přenesená",J226,0)</f>
        <v>0</v>
      </c>
      <c r="BI226" s="148">
        <f>IF(N226="nulová",J226,0)</f>
        <v>0</v>
      </c>
      <c r="BJ226" s="17" t="s">
        <v>21</v>
      </c>
      <c r="BK226" s="148">
        <f>ROUND(I226*H226,2)</f>
        <v>0</v>
      </c>
      <c r="BL226" s="17" t="s">
        <v>193</v>
      </c>
      <c r="BM226" s="147" t="s">
        <v>1581</v>
      </c>
    </row>
    <row r="227" spans="2:65" s="1" customFormat="1" ht="11.25">
      <c r="B227" s="32"/>
      <c r="D227" s="149" t="s">
        <v>202</v>
      </c>
      <c r="F227" s="150" t="s">
        <v>1086</v>
      </c>
      <c r="I227" s="151"/>
      <c r="L227" s="32"/>
      <c r="M227" s="152"/>
      <c r="T227" s="56"/>
      <c r="AT227" s="17" t="s">
        <v>202</v>
      </c>
      <c r="AU227" s="17" t="s">
        <v>91</v>
      </c>
    </row>
    <row r="228" spans="2:65" s="12" customFormat="1" ht="11.25">
      <c r="B228" s="158"/>
      <c r="D228" s="149" t="s">
        <v>283</v>
      </c>
      <c r="F228" s="160" t="s">
        <v>1582</v>
      </c>
      <c r="H228" s="161">
        <v>6.97</v>
      </c>
      <c r="I228" s="162"/>
      <c r="L228" s="158"/>
      <c r="M228" s="163"/>
      <c r="T228" s="164"/>
      <c r="AT228" s="159" t="s">
        <v>283</v>
      </c>
      <c r="AU228" s="159" t="s">
        <v>91</v>
      </c>
      <c r="AV228" s="12" t="s">
        <v>91</v>
      </c>
      <c r="AW228" s="12" t="s">
        <v>4</v>
      </c>
      <c r="AX228" s="12" t="s">
        <v>21</v>
      </c>
      <c r="AY228" s="159" t="s">
        <v>194</v>
      </c>
    </row>
    <row r="229" spans="2:65" s="11" customFormat="1" ht="22.9" customHeight="1">
      <c r="B229" s="124"/>
      <c r="D229" s="125" t="s">
        <v>82</v>
      </c>
      <c r="E229" s="134" t="s">
        <v>232</v>
      </c>
      <c r="F229" s="134" t="s">
        <v>1140</v>
      </c>
      <c r="I229" s="127"/>
      <c r="J229" s="135">
        <f>BK229</f>
        <v>0</v>
      </c>
      <c r="L229" s="124"/>
      <c r="M229" s="129"/>
      <c r="P229" s="130">
        <f>SUM(P230:P270)</f>
        <v>0</v>
      </c>
      <c r="R229" s="130">
        <f>SUM(R230:R270)</f>
        <v>10.597498000000002</v>
      </c>
      <c r="T229" s="131">
        <f>SUM(T230:T270)</f>
        <v>0</v>
      </c>
      <c r="AR229" s="125" t="s">
        <v>21</v>
      </c>
      <c r="AT229" s="132" t="s">
        <v>82</v>
      </c>
      <c r="AU229" s="132" t="s">
        <v>21</v>
      </c>
      <c r="AY229" s="125" t="s">
        <v>194</v>
      </c>
      <c r="BK229" s="133">
        <f>SUM(BK230:BK270)</f>
        <v>0</v>
      </c>
    </row>
    <row r="230" spans="2:65" s="1" customFormat="1" ht="24.2" customHeight="1">
      <c r="B230" s="32"/>
      <c r="C230" s="136" t="s">
        <v>516</v>
      </c>
      <c r="D230" s="136" t="s">
        <v>197</v>
      </c>
      <c r="E230" s="137" t="s">
        <v>1301</v>
      </c>
      <c r="F230" s="138" t="s">
        <v>1302</v>
      </c>
      <c r="G230" s="139" t="s">
        <v>492</v>
      </c>
      <c r="H230" s="140">
        <v>38.799999999999997</v>
      </c>
      <c r="I230" s="141"/>
      <c r="J230" s="142">
        <f>ROUND(I230*H230,2)</f>
        <v>0</v>
      </c>
      <c r="K230" s="138" t="s">
        <v>272</v>
      </c>
      <c r="L230" s="32"/>
      <c r="M230" s="143" t="s">
        <v>1</v>
      </c>
      <c r="N230" s="144" t="s">
        <v>48</v>
      </c>
      <c r="P230" s="145">
        <f>O230*H230</f>
        <v>0</v>
      </c>
      <c r="Q230" s="145">
        <v>1.0000000000000001E-5</v>
      </c>
      <c r="R230" s="145">
        <f>Q230*H230</f>
        <v>3.88E-4</v>
      </c>
      <c r="S230" s="145">
        <v>0</v>
      </c>
      <c r="T230" s="146">
        <f>S230*H230</f>
        <v>0</v>
      </c>
      <c r="AR230" s="147" t="s">
        <v>193</v>
      </c>
      <c r="AT230" s="147" t="s">
        <v>197</v>
      </c>
      <c r="AU230" s="147" t="s">
        <v>91</v>
      </c>
      <c r="AY230" s="17" t="s">
        <v>194</v>
      </c>
      <c r="BE230" s="148">
        <f>IF(N230="základní",J230,0)</f>
        <v>0</v>
      </c>
      <c r="BF230" s="148">
        <f>IF(N230="snížená",J230,0)</f>
        <v>0</v>
      </c>
      <c r="BG230" s="148">
        <f>IF(N230="zákl. přenesená",J230,0)</f>
        <v>0</v>
      </c>
      <c r="BH230" s="148">
        <f>IF(N230="sníž. přenesená",J230,0)</f>
        <v>0</v>
      </c>
      <c r="BI230" s="148">
        <f>IF(N230="nulová",J230,0)</f>
        <v>0</v>
      </c>
      <c r="BJ230" s="17" t="s">
        <v>21</v>
      </c>
      <c r="BK230" s="148">
        <f>ROUND(I230*H230,2)</f>
        <v>0</v>
      </c>
      <c r="BL230" s="17" t="s">
        <v>193</v>
      </c>
      <c r="BM230" s="147" t="s">
        <v>1583</v>
      </c>
    </row>
    <row r="231" spans="2:65" s="1" customFormat="1" ht="19.5">
      <c r="B231" s="32"/>
      <c r="D231" s="149" t="s">
        <v>202</v>
      </c>
      <c r="F231" s="150" t="s">
        <v>1304</v>
      </c>
      <c r="I231" s="151"/>
      <c r="L231" s="32"/>
      <c r="M231" s="152"/>
      <c r="T231" s="56"/>
      <c r="AT231" s="17" t="s">
        <v>202</v>
      </c>
      <c r="AU231" s="17" t="s">
        <v>91</v>
      </c>
    </row>
    <row r="232" spans="2:65" s="1" customFormat="1" ht="11.25">
      <c r="B232" s="32"/>
      <c r="D232" s="156" t="s">
        <v>275</v>
      </c>
      <c r="F232" s="157" t="s">
        <v>1305</v>
      </c>
      <c r="I232" s="151"/>
      <c r="L232" s="32"/>
      <c r="M232" s="152"/>
      <c r="T232" s="56"/>
      <c r="AT232" s="17" t="s">
        <v>275</v>
      </c>
      <c r="AU232" s="17" t="s">
        <v>91</v>
      </c>
    </row>
    <row r="233" spans="2:65" s="12" customFormat="1" ht="11.25">
      <c r="B233" s="158"/>
      <c r="D233" s="149" t="s">
        <v>283</v>
      </c>
      <c r="E233" s="159" t="s">
        <v>1</v>
      </c>
      <c r="F233" s="160" t="s">
        <v>1575</v>
      </c>
      <c r="H233" s="161">
        <v>9.6</v>
      </c>
      <c r="I233" s="162"/>
      <c r="L233" s="158"/>
      <c r="M233" s="163"/>
      <c r="T233" s="164"/>
      <c r="AT233" s="159" t="s">
        <v>283</v>
      </c>
      <c r="AU233" s="159" t="s">
        <v>91</v>
      </c>
      <c r="AV233" s="12" t="s">
        <v>91</v>
      </c>
      <c r="AW233" s="12" t="s">
        <v>38</v>
      </c>
      <c r="AX233" s="12" t="s">
        <v>83</v>
      </c>
      <c r="AY233" s="159" t="s">
        <v>194</v>
      </c>
    </row>
    <row r="234" spans="2:65" s="12" customFormat="1" ht="11.25">
      <c r="B234" s="158"/>
      <c r="D234" s="149" t="s">
        <v>283</v>
      </c>
      <c r="E234" s="159" t="s">
        <v>1</v>
      </c>
      <c r="F234" s="160" t="s">
        <v>1576</v>
      </c>
      <c r="H234" s="161">
        <v>17.2</v>
      </c>
      <c r="I234" s="162"/>
      <c r="L234" s="158"/>
      <c r="M234" s="163"/>
      <c r="T234" s="164"/>
      <c r="AT234" s="159" t="s">
        <v>283</v>
      </c>
      <c r="AU234" s="159" t="s">
        <v>91</v>
      </c>
      <c r="AV234" s="12" t="s">
        <v>91</v>
      </c>
      <c r="AW234" s="12" t="s">
        <v>38</v>
      </c>
      <c r="AX234" s="12" t="s">
        <v>83</v>
      </c>
      <c r="AY234" s="159" t="s">
        <v>194</v>
      </c>
    </row>
    <row r="235" spans="2:65" s="12" customFormat="1" ht="11.25">
      <c r="B235" s="158"/>
      <c r="D235" s="149" t="s">
        <v>283</v>
      </c>
      <c r="E235" s="159" t="s">
        <v>1</v>
      </c>
      <c r="F235" s="160" t="s">
        <v>8</v>
      </c>
      <c r="H235" s="161">
        <v>12</v>
      </c>
      <c r="I235" s="162"/>
      <c r="L235" s="158"/>
      <c r="M235" s="163"/>
      <c r="T235" s="164"/>
      <c r="AT235" s="159" t="s">
        <v>283</v>
      </c>
      <c r="AU235" s="159" t="s">
        <v>91</v>
      </c>
      <c r="AV235" s="12" t="s">
        <v>91</v>
      </c>
      <c r="AW235" s="12" t="s">
        <v>38</v>
      </c>
      <c r="AX235" s="12" t="s">
        <v>83</v>
      </c>
      <c r="AY235" s="159" t="s">
        <v>194</v>
      </c>
    </row>
    <row r="236" spans="2:65" s="1" customFormat="1" ht="24.2" customHeight="1">
      <c r="B236" s="32"/>
      <c r="C236" s="172" t="s">
        <v>521</v>
      </c>
      <c r="D236" s="172" t="s">
        <v>301</v>
      </c>
      <c r="E236" s="173" t="s">
        <v>1306</v>
      </c>
      <c r="F236" s="174" t="s">
        <v>1307</v>
      </c>
      <c r="G236" s="175" t="s">
        <v>492</v>
      </c>
      <c r="H236" s="176">
        <v>38.799999999999997</v>
      </c>
      <c r="I236" s="177"/>
      <c r="J236" s="178">
        <f>ROUND(I236*H236,2)</f>
        <v>0</v>
      </c>
      <c r="K236" s="174" t="s">
        <v>272</v>
      </c>
      <c r="L236" s="179"/>
      <c r="M236" s="180" t="s">
        <v>1</v>
      </c>
      <c r="N236" s="181" t="s">
        <v>48</v>
      </c>
      <c r="P236" s="145">
        <f>O236*H236</f>
        <v>0</v>
      </c>
      <c r="Q236" s="145">
        <v>4.0000000000000001E-3</v>
      </c>
      <c r="R236" s="145">
        <f>Q236*H236</f>
        <v>0.1552</v>
      </c>
      <c r="S236" s="145">
        <v>0</v>
      </c>
      <c r="T236" s="146">
        <f>S236*H236</f>
        <v>0</v>
      </c>
      <c r="AR236" s="147" t="s">
        <v>232</v>
      </c>
      <c r="AT236" s="147" t="s">
        <v>301</v>
      </c>
      <c r="AU236" s="147" t="s">
        <v>91</v>
      </c>
      <c r="AY236" s="17" t="s">
        <v>194</v>
      </c>
      <c r="BE236" s="148">
        <f>IF(N236="základní",J236,0)</f>
        <v>0</v>
      </c>
      <c r="BF236" s="148">
        <f>IF(N236="snížená",J236,0)</f>
        <v>0</v>
      </c>
      <c r="BG236" s="148">
        <f>IF(N236="zákl. přenesená",J236,0)</f>
        <v>0</v>
      </c>
      <c r="BH236" s="148">
        <f>IF(N236="sníž. přenesená",J236,0)</f>
        <v>0</v>
      </c>
      <c r="BI236" s="148">
        <f>IF(N236="nulová",J236,0)</f>
        <v>0</v>
      </c>
      <c r="BJ236" s="17" t="s">
        <v>21</v>
      </c>
      <c r="BK236" s="148">
        <f>ROUND(I236*H236,2)</f>
        <v>0</v>
      </c>
      <c r="BL236" s="17" t="s">
        <v>193</v>
      </c>
      <c r="BM236" s="147" t="s">
        <v>1584</v>
      </c>
    </row>
    <row r="237" spans="2:65" s="1" customFormat="1" ht="24.2" customHeight="1">
      <c r="B237" s="32"/>
      <c r="C237" s="136" t="s">
        <v>526</v>
      </c>
      <c r="D237" s="136" t="s">
        <v>197</v>
      </c>
      <c r="E237" s="137" t="s">
        <v>1309</v>
      </c>
      <c r="F237" s="138" t="s">
        <v>1310</v>
      </c>
      <c r="G237" s="139" t="s">
        <v>564</v>
      </c>
      <c r="H237" s="140">
        <v>9</v>
      </c>
      <c r="I237" s="141"/>
      <c r="J237" s="142">
        <f>ROUND(I237*H237,2)</f>
        <v>0</v>
      </c>
      <c r="K237" s="138" t="s">
        <v>272</v>
      </c>
      <c r="L237" s="32"/>
      <c r="M237" s="143" t="s">
        <v>1</v>
      </c>
      <c r="N237" s="144" t="s">
        <v>48</v>
      </c>
      <c r="P237" s="145">
        <f>O237*H237</f>
        <v>0</v>
      </c>
      <c r="Q237" s="145">
        <v>0</v>
      </c>
      <c r="R237" s="145">
        <f>Q237*H237</f>
        <v>0</v>
      </c>
      <c r="S237" s="145">
        <v>0</v>
      </c>
      <c r="T237" s="146">
        <f>S237*H237</f>
        <v>0</v>
      </c>
      <c r="AR237" s="147" t="s">
        <v>193</v>
      </c>
      <c r="AT237" s="147" t="s">
        <v>197</v>
      </c>
      <c r="AU237" s="147" t="s">
        <v>91</v>
      </c>
      <c r="AY237" s="17" t="s">
        <v>194</v>
      </c>
      <c r="BE237" s="148">
        <f>IF(N237="základní",J237,0)</f>
        <v>0</v>
      </c>
      <c r="BF237" s="148">
        <f>IF(N237="snížená",J237,0)</f>
        <v>0</v>
      </c>
      <c r="BG237" s="148">
        <f>IF(N237="zákl. přenesená",J237,0)</f>
        <v>0</v>
      </c>
      <c r="BH237" s="148">
        <f>IF(N237="sníž. přenesená",J237,0)</f>
        <v>0</v>
      </c>
      <c r="BI237" s="148">
        <f>IF(N237="nulová",J237,0)</f>
        <v>0</v>
      </c>
      <c r="BJ237" s="17" t="s">
        <v>21</v>
      </c>
      <c r="BK237" s="148">
        <f>ROUND(I237*H237,2)</f>
        <v>0</v>
      </c>
      <c r="BL237" s="17" t="s">
        <v>193</v>
      </c>
      <c r="BM237" s="147" t="s">
        <v>1585</v>
      </c>
    </row>
    <row r="238" spans="2:65" s="1" customFormat="1" ht="19.5">
      <c r="B238" s="32"/>
      <c r="D238" s="149" t="s">
        <v>202</v>
      </c>
      <c r="F238" s="150" t="s">
        <v>1312</v>
      </c>
      <c r="I238" s="151"/>
      <c r="L238" s="32"/>
      <c r="M238" s="152"/>
      <c r="T238" s="56"/>
      <c r="AT238" s="17" t="s">
        <v>202</v>
      </c>
      <c r="AU238" s="17" t="s">
        <v>91</v>
      </c>
    </row>
    <row r="239" spans="2:65" s="1" customFormat="1" ht="11.25">
      <c r="B239" s="32"/>
      <c r="D239" s="156" t="s">
        <v>275</v>
      </c>
      <c r="F239" s="157" t="s">
        <v>1313</v>
      </c>
      <c r="I239" s="151"/>
      <c r="L239" s="32"/>
      <c r="M239" s="152"/>
      <c r="T239" s="56"/>
      <c r="AT239" s="17" t="s">
        <v>275</v>
      </c>
      <c r="AU239" s="17" t="s">
        <v>91</v>
      </c>
    </row>
    <row r="240" spans="2:65" s="1" customFormat="1" ht="16.5" customHeight="1">
      <c r="B240" s="32"/>
      <c r="C240" s="172" t="s">
        <v>452</v>
      </c>
      <c r="D240" s="172" t="s">
        <v>301</v>
      </c>
      <c r="E240" s="173" t="s">
        <v>1314</v>
      </c>
      <c r="F240" s="174" t="s">
        <v>1315</v>
      </c>
      <c r="G240" s="175" t="s">
        <v>564</v>
      </c>
      <c r="H240" s="176">
        <v>9</v>
      </c>
      <c r="I240" s="177"/>
      <c r="J240" s="178">
        <f>ROUND(I240*H240,2)</f>
        <v>0</v>
      </c>
      <c r="K240" s="174" t="s">
        <v>272</v>
      </c>
      <c r="L240" s="179"/>
      <c r="M240" s="180" t="s">
        <v>1</v>
      </c>
      <c r="N240" s="181" t="s">
        <v>48</v>
      </c>
      <c r="P240" s="145">
        <f>O240*H240</f>
        <v>0</v>
      </c>
      <c r="Q240" s="145">
        <v>8.0999999999999996E-4</v>
      </c>
      <c r="R240" s="145">
        <f>Q240*H240</f>
        <v>7.2899999999999996E-3</v>
      </c>
      <c r="S240" s="145">
        <v>0</v>
      </c>
      <c r="T240" s="146">
        <f>S240*H240</f>
        <v>0</v>
      </c>
      <c r="AR240" s="147" t="s">
        <v>232</v>
      </c>
      <c r="AT240" s="147" t="s">
        <v>301</v>
      </c>
      <c r="AU240" s="147" t="s">
        <v>91</v>
      </c>
      <c r="AY240" s="17" t="s">
        <v>194</v>
      </c>
      <c r="BE240" s="148">
        <f>IF(N240="základní",J240,0)</f>
        <v>0</v>
      </c>
      <c r="BF240" s="148">
        <f>IF(N240="snížená",J240,0)</f>
        <v>0</v>
      </c>
      <c r="BG240" s="148">
        <f>IF(N240="zákl. přenesená",J240,0)</f>
        <v>0</v>
      </c>
      <c r="BH240" s="148">
        <f>IF(N240="sníž. přenesená",J240,0)</f>
        <v>0</v>
      </c>
      <c r="BI240" s="148">
        <f>IF(N240="nulová",J240,0)</f>
        <v>0</v>
      </c>
      <c r="BJ240" s="17" t="s">
        <v>21</v>
      </c>
      <c r="BK240" s="148">
        <f>ROUND(I240*H240,2)</f>
        <v>0</v>
      </c>
      <c r="BL240" s="17" t="s">
        <v>193</v>
      </c>
      <c r="BM240" s="147" t="s">
        <v>1586</v>
      </c>
    </row>
    <row r="241" spans="2:65" s="1" customFormat="1" ht="11.25">
      <c r="B241" s="32"/>
      <c r="D241" s="149" t="s">
        <v>202</v>
      </c>
      <c r="F241" s="150" t="s">
        <v>1315</v>
      </c>
      <c r="I241" s="151"/>
      <c r="L241" s="32"/>
      <c r="M241" s="152"/>
      <c r="T241" s="56"/>
      <c r="AT241" s="17" t="s">
        <v>202</v>
      </c>
      <c r="AU241" s="17" t="s">
        <v>91</v>
      </c>
    </row>
    <row r="242" spans="2:65" s="1" customFormat="1" ht="24.2" customHeight="1">
      <c r="B242" s="32"/>
      <c r="C242" s="136" t="s">
        <v>535</v>
      </c>
      <c r="D242" s="136" t="s">
        <v>197</v>
      </c>
      <c r="E242" s="137" t="s">
        <v>1317</v>
      </c>
      <c r="F242" s="138" t="s">
        <v>1318</v>
      </c>
      <c r="G242" s="139" t="s">
        <v>564</v>
      </c>
      <c r="H242" s="140">
        <v>15</v>
      </c>
      <c r="I242" s="141"/>
      <c r="J242" s="142">
        <f>ROUND(I242*H242,2)</f>
        <v>0</v>
      </c>
      <c r="K242" s="138" t="s">
        <v>272</v>
      </c>
      <c r="L242" s="32"/>
      <c r="M242" s="143" t="s">
        <v>1</v>
      </c>
      <c r="N242" s="144" t="s">
        <v>48</v>
      </c>
      <c r="P242" s="145">
        <f>O242*H242</f>
        <v>0</v>
      </c>
      <c r="Q242" s="145">
        <v>0</v>
      </c>
      <c r="R242" s="145">
        <f>Q242*H242</f>
        <v>0</v>
      </c>
      <c r="S242" s="145">
        <v>0</v>
      </c>
      <c r="T242" s="146">
        <f>S242*H242</f>
        <v>0</v>
      </c>
      <c r="AR242" s="147" t="s">
        <v>193</v>
      </c>
      <c r="AT242" s="147" t="s">
        <v>197</v>
      </c>
      <c r="AU242" s="147" t="s">
        <v>91</v>
      </c>
      <c r="AY242" s="17" t="s">
        <v>194</v>
      </c>
      <c r="BE242" s="148">
        <f>IF(N242="základní",J242,0)</f>
        <v>0</v>
      </c>
      <c r="BF242" s="148">
        <f>IF(N242="snížená",J242,0)</f>
        <v>0</v>
      </c>
      <c r="BG242" s="148">
        <f>IF(N242="zákl. přenesená",J242,0)</f>
        <v>0</v>
      </c>
      <c r="BH242" s="148">
        <f>IF(N242="sníž. přenesená",J242,0)</f>
        <v>0</v>
      </c>
      <c r="BI242" s="148">
        <f>IF(N242="nulová",J242,0)</f>
        <v>0</v>
      </c>
      <c r="BJ242" s="17" t="s">
        <v>21</v>
      </c>
      <c r="BK242" s="148">
        <f>ROUND(I242*H242,2)</f>
        <v>0</v>
      </c>
      <c r="BL242" s="17" t="s">
        <v>193</v>
      </c>
      <c r="BM242" s="147" t="s">
        <v>1587</v>
      </c>
    </row>
    <row r="243" spans="2:65" s="1" customFormat="1" ht="19.5">
      <c r="B243" s="32"/>
      <c r="D243" s="149" t="s">
        <v>202</v>
      </c>
      <c r="F243" s="150" t="s">
        <v>1320</v>
      </c>
      <c r="I243" s="151"/>
      <c r="L243" s="32"/>
      <c r="M243" s="152"/>
      <c r="T243" s="56"/>
      <c r="AT243" s="17" t="s">
        <v>202</v>
      </c>
      <c r="AU243" s="17" t="s">
        <v>91</v>
      </c>
    </row>
    <row r="244" spans="2:65" s="1" customFormat="1" ht="11.25">
      <c r="B244" s="32"/>
      <c r="D244" s="156" t="s">
        <v>275</v>
      </c>
      <c r="F244" s="157" t="s">
        <v>1321</v>
      </c>
      <c r="I244" s="151"/>
      <c r="L244" s="32"/>
      <c r="M244" s="152"/>
      <c r="T244" s="56"/>
      <c r="AT244" s="17" t="s">
        <v>275</v>
      </c>
      <c r="AU244" s="17" t="s">
        <v>91</v>
      </c>
    </row>
    <row r="245" spans="2:65" s="1" customFormat="1" ht="21.75" customHeight="1">
      <c r="B245" s="32"/>
      <c r="C245" s="172" t="s">
        <v>540</v>
      </c>
      <c r="D245" s="172" t="s">
        <v>301</v>
      </c>
      <c r="E245" s="173" t="s">
        <v>1322</v>
      </c>
      <c r="F245" s="174" t="s">
        <v>1323</v>
      </c>
      <c r="G245" s="175" t="s">
        <v>564</v>
      </c>
      <c r="H245" s="176">
        <v>8</v>
      </c>
      <c r="I245" s="177"/>
      <c r="J245" s="178">
        <f>ROUND(I245*H245,2)</f>
        <v>0</v>
      </c>
      <c r="K245" s="174" t="s">
        <v>272</v>
      </c>
      <c r="L245" s="179"/>
      <c r="M245" s="180" t="s">
        <v>1</v>
      </c>
      <c r="N245" s="181" t="s">
        <v>48</v>
      </c>
      <c r="P245" s="145">
        <f>O245*H245</f>
        <v>0</v>
      </c>
      <c r="Q245" s="145">
        <v>4.0000000000000002E-4</v>
      </c>
      <c r="R245" s="145">
        <f>Q245*H245</f>
        <v>3.2000000000000002E-3</v>
      </c>
      <c r="S245" s="145">
        <v>0</v>
      </c>
      <c r="T245" s="146">
        <f>S245*H245</f>
        <v>0</v>
      </c>
      <c r="AR245" s="147" t="s">
        <v>232</v>
      </c>
      <c r="AT245" s="147" t="s">
        <v>301</v>
      </c>
      <c r="AU245" s="147" t="s">
        <v>91</v>
      </c>
      <c r="AY245" s="17" t="s">
        <v>194</v>
      </c>
      <c r="BE245" s="148">
        <f>IF(N245="základní",J245,0)</f>
        <v>0</v>
      </c>
      <c r="BF245" s="148">
        <f>IF(N245="snížená",J245,0)</f>
        <v>0</v>
      </c>
      <c r="BG245" s="148">
        <f>IF(N245="zákl. přenesená",J245,0)</f>
        <v>0</v>
      </c>
      <c r="BH245" s="148">
        <f>IF(N245="sníž. přenesená",J245,0)</f>
        <v>0</v>
      </c>
      <c r="BI245" s="148">
        <f>IF(N245="nulová",J245,0)</f>
        <v>0</v>
      </c>
      <c r="BJ245" s="17" t="s">
        <v>21</v>
      </c>
      <c r="BK245" s="148">
        <f>ROUND(I245*H245,2)</f>
        <v>0</v>
      </c>
      <c r="BL245" s="17" t="s">
        <v>193</v>
      </c>
      <c r="BM245" s="147" t="s">
        <v>1588</v>
      </c>
    </row>
    <row r="246" spans="2:65" s="1" customFormat="1" ht="11.25">
      <c r="B246" s="32"/>
      <c r="D246" s="149" t="s">
        <v>202</v>
      </c>
      <c r="F246" s="150" t="s">
        <v>1323</v>
      </c>
      <c r="I246" s="151"/>
      <c r="L246" s="32"/>
      <c r="M246" s="152"/>
      <c r="T246" s="56"/>
      <c r="AT246" s="17" t="s">
        <v>202</v>
      </c>
      <c r="AU246" s="17" t="s">
        <v>91</v>
      </c>
    </row>
    <row r="247" spans="2:65" s="1" customFormat="1" ht="16.5" customHeight="1">
      <c r="B247" s="32"/>
      <c r="C247" s="172" t="s">
        <v>545</v>
      </c>
      <c r="D247" s="172" t="s">
        <v>301</v>
      </c>
      <c r="E247" s="173" t="s">
        <v>1325</v>
      </c>
      <c r="F247" s="174" t="s">
        <v>1326</v>
      </c>
      <c r="G247" s="175" t="s">
        <v>564</v>
      </c>
      <c r="H247" s="176">
        <v>7</v>
      </c>
      <c r="I247" s="177"/>
      <c r="J247" s="178">
        <f>ROUND(I247*H247,2)</f>
        <v>0</v>
      </c>
      <c r="K247" s="174" t="s">
        <v>272</v>
      </c>
      <c r="L247" s="179"/>
      <c r="M247" s="180" t="s">
        <v>1</v>
      </c>
      <c r="N247" s="181" t="s">
        <v>48</v>
      </c>
      <c r="P247" s="145">
        <f>O247*H247</f>
        <v>0</v>
      </c>
      <c r="Q247" s="145">
        <v>6.6E-4</v>
      </c>
      <c r="R247" s="145">
        <f>Q247*H247</f>
        <v>4.62E-3</v>
      </c>
      <c r="S247" s="145">
        <v>0</v>
      </c>
      <c r="T247" s="146">
        <f>S247*H247</f>
        <v>0</v>
      </c>
      <c r="AR247" s="147" t="s">
        <v>232</v>
      </c>
      <c r="AT247" s="147" t="s">
        <v>301</v>
      </c>
      <c r="AU247" s="147" t="s">
        <v>91</v>
      </c>
      <c r="AY247" s="17" t="s">
        <v>194</v>
      </c>
      <c r="BE247" s="148">
        <f>IF(N247="základní",J247,0)</f>
        <v>0</v>
      </c>
      <c r="BF247" s="148">
        <f>IF(N247="snížená",J247,0)</f>
        <v>0</v>
      </c>
      <c r="BG247" s="148">
        <f>IF(N247="zákl. přenesená",J247,0)</f>
        <v>0</v>
      </c>
      <c r="BH247" s="148">
        <f>IF(N247="sníž. přenesená",J247,0)</f>
        <v>0</v>
      </c>
      <c r="BI247" s="148">
        <f>IF(N247="nulová",J247,0)</f>
        <v>0</v>
      </c>
      <c r="BJ247" s="17" t="s">
        <v>21</v>
      </c>
      <c r="BK247" s="148">
        <f>ROUND(I247*H247,2)</f>
        <v>0</v>
      </c>
      <c r="BL247" s="17" t="s">
        <v>193</v>
      </c>
      <c r="BM247" s="147" t="s">
        <v>1589</v>
      </c>
    </row>
    <row r="248" spans="2:65" s="1" customFormat="1" ht="11.25">
      <c r="B248" s="32"/>
      <c r="D248" s="149" t="s">
        <v>202</v>
      </c>
      <c r="F248" s="150" t="s">
        <v>1326</v>
      </c>
      <c r="I248" s="151"/>
      <c r="L248" s="32"/>
      <c r="M248" s="152"/>
      <c r="T248" s="56"/>
      <c r="AT248" s="17" t="s">
        <v>202</v>
      </c>
      <c r="AU248" s="17" t="s">
        <v>91</v>
      </c>
    </row>
    <row r="249" spans="2:65" s="1" customFormat="1" ht="24.2" customHeight="1">
      <c r="B249" s="32"/>
      <c r="C249" s="136" t="s">
        <v>462</v>
      </c>
      <c r="D249" s="136" t="s">
        <v>197</v>
      </c>
      <c r="E249" s="137" t="s">
        <v>1590</v>
      </c>
      <c r="F249" s="138" t="s">
        <v>1591</v>
      </c>
      <c r="G249" s="139" t="s">
        <v>564</v>
      </c>
      <c r="H249" s="140">
        <v>8</v>
      </c>
      <c r="I249" s="141"/>
      <c r="J249" s="142">
        <f>ROUND(I249*H249,2)</f>
        <v>0</v>
      </c>
      <c r="K249" s="138" t="s">
        <v>1</v>
      </c>
      <c r="L249" s="32"/>
      <c r="M249" s="143" t="s">
        <v>1</v>
      </c>
      <c r="N249" s="144" t="s">
        <v>48</v>
      </c>
      <c r="P249" s="145">
        <f>O249*H249</f>
        <v>0</v>
      </c>
      <c r="Q249" s="145">
        <v>0.34089999999999998</v>
      </c>
      <c r="R249" s="145">
        <f>Q249*H249</f>
        <v>2.7271999999999998</v>
      </c>
      <c r="S249" s="145">
        <v>0</v>
      </c>
      <c r="T249" s="146">
        <f>S249*H249</f>
        <v>0</v>
      </c>
      <c r="AR249" s="147" t="s">
        <v>193</v>
      </c>
      <c r="AT249" s="147" t="s">
        <v>197</v>
      </c>
      <c r="AU249" s="147" t="s">
        <v>91</v>
      </c>
      <c r="AY249" s="17" t="s">
        <v>194</v>
      </c>
      <c r="BE249" s="148">
        <f>IF(N249="základní",J249,0)</f>
        <v>0</v>
      </c>
      <c r="BF249" s="148">
        <f>IF(N249="snížená",J249,0)</f>
        <v>0</v>
      </c>
      <c r="BG249" s="148">
        <f>IF(N249="zákl. přenesená",J249,0)</f>
        <v>0</v>
      </c>
      <c r="BH249" s="148">
        <f>IF(N249="sníž. přenesená",J249,0)</f>
        <v>0</v>
      </c>
      <c r="BI249" s="148">
        <f>IF(N249="nulová",J249,0)</f>
        <v>0</v>
      </c>
      <c r="BJ249" s="17" t="s">
        <v>21</v>
      </c>
      <c r="BK249" s="148">
        <f>ROUND(I249*H249,2)</f>
        <v>0</v>
      </c>
      <c r="BL249" s="17" t="s">
        <v>193</v>
      </c>
      <c r="BM249" s="147" t="s">
        <v>1592</v>
      </c>
    </row>
    <row r="250" spans="2:65" s="1" customFormat="1" ht="19.5">
      <c r="B250" s="32"/>
      <c r="D250" s="149" t="s">
        <v>202</v>
      </c>
      <c r="F250" s="150" t="s">
        <v>1591</v>
      </c>
      <c r="I250" s="151"/>
      <c r="L250" s="32"/>
      <c r="M250" s="152"/>
      <c r="T250" s="56"/>
      <c r="AT250" s="17" t="s">
        <v>202</v>
      </c>
      <c r="AU250" s="17" t="s">
        <v>91</v>
      </c>
    </row>
    <row r="251" spans="2:65" s="1" customFormat="1" ht="16.5" customHeight="1">
      <c r="B251" s="32"/>
      <c r="C251" s="172" t="s">
        <v>554</v>
      </c>
      <c r="D251" s="172" t="s">
        <v>301</v>
      </c>
      <c r="E251" s="173" t="s">
        <v>1593</v>
      </c>
      <c r="F251" s="174" t="s">
        <v>1594</v>
      </c>
      <c r="G251" s="175" t="s">
        <v>564</v>
      </c>
      <c r="H251" s="176">
        <v>8</v>
      </c>
      <c r="I251" s="177"/>
      <c r="J251" s="178">
        <f>ROUND(I251*H251,2)</f>
        <v>0</v>
      </c>
      <c r="K251" s="174" t="s">
        <v>272</v>
      </c>
      <c r="L251" s="179"/>
      <c r="M251" s="180" t="s">
        <v>1</v>
      </c>
      <c r="N251" s="181" t="s">
        <v>48</v>
      </c>
      <c r="P251" s="145">
        <f>O251*H251</f>
        <v>0</v>
      </c>
      <c r="Q251" s="145">
        <v>0.10299999999999999</v>
      </c>
      <c r="R251" s="145">
        <f>Q251*H251</f>
        <v>0.82399999999999995</v>
      </c>
      <c r="S251" s="145">
        <v>0</v>
      </c>
      <c r="T251" s="146">
        <f>S251*H251</f>
        <v>0</v>
      </c>
      <c r="AR251" s="147" t="s">
        <v>232</v>
      </c>
      <c r="AT251" s="147" t="s">
        <v>301</v>
      </c>
      <c r="AU251" s="147" t="s">
        <v>91</v>
      </c>
      <c r="AY251" s="17" t="s">
        <v>194</v>
      </c>
      <c r="BE251" s="148">
        <f>IF(N251="základní",J251,0)</f>
        <v>0</v>
      </c>
      <c r="BF251" s="148">
        <f>IF(N251="snížená",J251,0)</f>
        <v>0</v>
      </c>
      <c r="BG251" s="148">
        <f>IF(N251="zákl. přenesená",J251,0)</f>
        <v>0</v>
      </c>
      <c r="BH251" s="148">
        <f>IF(N251="sníž. přenesená",J251,0)</f>
        <v>0</v>
      </c>
      <c r="BI251" s="148">
        <f>IF(N251="nulová",J251,0)</f>
        <v>0</v>
      </c>
      <c r="BJ251" s="17" t="s">
        <v>21</v>
      </c>
      <c r="BK251" s="148">
        <f>ROUND(I251*H251,2)</f>
        <v>0</v>
      </c>
      <c r="BL251" s="17" t="s">
        <v>193</v>
      </c>
      <c r="BM251" s="147" t="s">
        <v>1595</v>
      </c>
    </row>
    <row r="252" spans="2:65" s="1" customFormat="1" ht="11.25">
      <c r="B252" s="32"/>
      <c r="D252" s="149" t="s">
        <v>202</v>
      </c>
      <c r="F252" s="150" t="s">
        <v>1594</v>
      </c>
      <c r="I252" s="151"/>
      <c r="L252" s="32"/>
      <c r="M252" s="152"/>
      <c r="T252" s="56"/>
      <c r="AT252" s="17" t="s">
        <v>202</v>
      </c>
      <c r="AU252" s="17" t="s">
        <v>91</v>
      </c>
    </row>
    <row r="253" spans="2:65" s="1" customFormat="1" ht="16.5" customHeight="1">
      <c r="B253" s="32"/>
      <c r="C253" s="172" t="s">
        <v>561</v>
      </c>
      <c r="D253" s="172" t="s">
        <v>301</v>
      </c>
      <c r="E253" s="173" t="s">
        <v>1596</v>
      </c>
      <c r="F253" s="174" t="s">
        <v>1597</v>
      </c>
      <c r="G253" s="175" t="s">
        <v>564</v>
      </c>
      <c r="H253" s="176">
        <v>8</v>
      </c>
      <c r="I253" s="177"/>
      <c r="J253" s="178">
        <f>ROUND(I253*H253,2)</f>
        <v>0</v>
      </c>
      <c r="K253" s="174" t="s">
        <v>272</v>
      </c>
      <c r="L253" s="179"/>
      <c r="M253" s="180" t="s">
        <v>1</v>
      </c>
      <c r="N253" s="181" t="s">
        <v>48</v>
      </c>
      <c r="P253" s="145">
        <f>O253*H253</f>
        <v>0</v>
      </c>
      <c r="Q253" s="145">
        <v>0.17499999999999999</v>
      </c>
      <c r="R253" s="145">
        <f>Q253*H253</f>
        <v>1.4</v>
      </c>
      <c r="S253" s="145">
        <v>0</v>
      </c>
      <c r="T253" s="146">
        <f>S253*H253</f>
        <v>0</v>
      </c>
      <c r="AR253" s="147" t="s">
        <v>232</v>
      </c>
      <c r="AT253" s="147" t="s">
        <v>301</v>
      </c>
      <c r="AU253" s="147" t="s">
        <v>91</v>
      </c>
      <c r="AY253" s="17" t="s">
        <v>194</v>
      </c>
      <c r="BE253" s="148">
        <f>IF(N253="základní",J253,0)</f>
        <v>0</v>
      </c>
      <c r="BF253" s="148">
        <f>IF(N253="snížená",J253,0)</f>
        <v>0</v>
      </c>
      <c r="BG253" s="148">
        <f>IF(N253="zákl. přenesená",J253,0)</f>
        <v>0</v>
      </c>
      <c r="BH253" s="148">
        <f>IF(N253="sníž. přenesená",J253,0)</f>
        <v>0</v>
      </c>
      <c r="BI253" s="148">
        <f>IF(N253="nulová",J253,0)</f>
        <v>0</v>
      </c>
      <c r="BJ253" s="17" t="s">
        <v>21</v>
      </c>
      <c r="BK253" s="148">
        <f>ROUND(I253*H253,2)</f>
        <v>0</v>
      </c>
      <c r="BL253" s="17" t="s">
        <v>193</v>
      </c>
      <c r="BM253" s="147" t="s">
        <v>1598</v>
      </c>
    </row>
    <row r="254" spans="2:65" s="1" customFormat="1" ht="11.25">
      <c r="B254" s="32"/>
      <c r="D254" s="149" t="s">
        <v>202</v>
      </c>
      <c r="F254" s="150" t="s">
        <v>1597</v>
      </c>
      <c r="I254" s="151"/>
      <c r="L254" s="32"/>
      <c r="M254" s="152"/>
      <c r="T254" s="56"/>
      <c r="AT254" s="17" t="s">
        <v>202</v>
      </c>
      <c r="AU254" s="17" t="s">
        <v>91</v>
      </c>
    </row>
    <row r="255" spans="2:65" s="1" customFormat="1" ht="24.2" customHeight="1">
      <c r="B255" s="32"/>
      <c r="C255" s="172" t="s">
        <v>570</v>
      </c>
      <c r="D255" s="172" t="s">
        <v>301</v>
      </c>
      <c r="E255" s="173" t="s">
        <v>1599</v>
      </c>
      <c r="F255" s="174" t="s">
        <v>1600</v>
      </c>
      <c r="G255" s="175" t="s">
        <v>564</v>
      </c>
      <c r="H255" s="176">
        <v>8</v>
      </c>
      <c r="I255" s="177"/>
      <c r="J255" s="178">
        <f>ROUND(I255*H255,2)</f>
        <v>0</v>
      </c>
      <c r="K255" s="174" t="s">
        <v>272</v>
      </c>
      <c r="L255" s="179"/>
      <c r="M255" s="180" t="s">
        <v>1</v>
      </c>
      <c r="N255" s="181" t="s">
        <v>48</v>
      </c>
      <c r="P255" s="145">
        <f>O255*H255</f>
        <v>0</v>
      </c>
      <c r="Q255" s="145">
        <v>0.17</v>
      </c>
      <c r="R255" s="145">
        <f>Q255*H255</f>
        <v>1.36</v>
      </c>
      <c r="S255" s="145">
        <v>0</v>
      </c>
      <c r="T255" s="146">
        <f>S255*H255</f>
        <v>0</v>
      </c>
      <c r="AR255" s="147" t="s">
        <v>232</v>
      </c>
      <c r="AT255" s="147" t="s">
        <v>301</v>
      </c>
      <c r="AU255" s="147" t="s">
        <v>91</v>
      </c>
      <c r="AY255" s="17" t="s">
        <v>194</v>
      </c>
      <c r="BE255" s="148">
        <f>IF(N255="základní",J255,0)</f>
        <v>0</v>
      </c>
      <c r="BF255" s="148">
        <f>IF(N255="snížená",J255,0)</f>
        <v>0</v>
      </c>
      <c r="BG255" s="148">
        <f>IF(N255="zákl. přenesená",J255,0)</f>
        <v>0</v>
      </c>
      <c r="BH255" s="148">
        <f>IF(N255="sníž. přenesená",J255,0)</f>
        <v>0</v>
      </c>
      <c r="BI255" s="148">
        <f>IF(N255="nulová",J255,0)</f>
        <v>0</v>
      </c>
      <c r="BJ255" s="17" t="s">
        <v>21</v>
      </c>
      <c r="BK255" s="148">
        <f>ROUND(I255*H255,2)</f>
        <v>0</v>
      </c>
      <c r="BL255" s="17" t="s">
        <v>193</v>
      </c>
      <c r="BM255" s="147" t="s">
        <v>1601</v>
      </c>
    </row>
    <row r="256" spans="2:65" s="1" customFormat="1" ht="11.25">
      <c r="B256" s="32"/>
      <c r="D256" s="149" t="s">
        <v>202</v>
      </c>
      <c r="F256" s="150" t="s">
        <v>1600</v>
      </c>
      <c r="I256" s="151"/>
      <c r="L256" s="32"/>
      <c r="M256" s="152"/>
      <c r="T256" s="56"/>
      <c r="AT256" s="17" t="s">
        <v>202</v>
      </c>
      <c r="AU256" s="17" t="s">
        <v>91</v>
      </c>
    </row>
    <row r="257" spans="2:65" s="1" customFormat="1" ht="16.5" customHeight="1">
      <c r="B257" s="32"/>
      <c r="C257" s="172" t="s">
        <v>469</v>
      </c>
      <c r="D257" s="172" t="s">
        <v>301</v>
      </c>
      <c r="E257" s="173" t="s">
        <v>1602</v>
      </c>
      <c r="F257" s="174" t="s">
        <v>1603</v>
      </c>
      <c r="G257" s="175" t="s">
        <v>564</v>
      </c>
      <c r="H257" s="176">
        <v>8</v>
      </c>
      <c r="I257" s="177"/>
      <c r="J257" s="178">
        <f>ROUND(I257*H257,2)</f>
        <v>0</v>
      </c>
      <c r="K257" s="174" t="s">
        <v>272</v>
      </c>
      <c r="L257" s="179"/>
      <c r="M257" s="180" t="s">
        <v>1</v>
      </c>
      <c r="N257" s="181" t="s">
        <v>48</v>
      </c>
      <c r="P257" s="145">
        <f>O257*H257</f>
        <v>0</v>
      </c>
      <c r="Q257" s="145">
        <v>0.06</v>
      </c>
      <c r="R257" s="145">
        <f>Q257*H257</f>
        <v>0.48</v>
      </c>
      <c r="S257" s="145">
        <v>0</v>
      </c>
      <c r="T257" s="146">
        <f>S257*H257</f>
        <v>0</v>
      </c>
      <c r="AR257" s="147" t="s">
        <v>232</v>
      </c>
      <c r="AT257" s="147" t="s">
        <v>301</v>
      </c>
      <c r="AU257" s="147" t="s">
        <v>91</v>
      </c>
      <c r="AY257" s="17" t="s">
        <v>194</v>
      </c>
      <c r="BE257" s="148">
        <f>IF(N257="základní",J257,0)</f>
        <v>0</v>
      </c>
      <c r="BF257" s="148">
        <f>IF(N257="snížená",J257,0)</f>
        <v>0</v>
      </c>
      <c r="BG257" s="148">
        <f>IF(N257="zákl. přenesená",J257,0)</f>
        <v>0</v>
      </c>
      <c r="BH257" s="148">
        <f>IF(N257="sníž. přenesená",J257,0)</f>
        <v>0</v>
      </c>
      <c r="BI257" s="148">
        <f>IF(N257="nulová",J257,0)</f>
        <v>0</v>
      </c>
      <c r="BJ257" s="17" t="s">
        <v>21</v>
      </c>
      <c r="BK257" s="148">
        <f>ROUND(I257*H257,2)</f>
        <v>0</v>
      </c>
      <c r="BL257" s="17" t="s">
        <v>193</v>
      </c>
      <c r="BM257" s="147" t="s">
        <v>1604</v>
      </c>
    </row>
    <row r="258" spans="2:65" s="1" customFormat="1" ht="11.25">
      <c r="B258" s="32"/>
      <c r="D258" s="149" t="s">
        <v>202</v>
      </c>
      <c r="F258" s="150" t="s">
        <v>1603</v>
      </c>
      <c r="I258" s="151"/>
      <c r="L258" s="32"/>
      <c r="M258" s="152"/>
      <c r="T258" s="56"/>
      <c r="AT258" s="17" t="s">
        <v>202</v>
      </c>
      <c r="AU258" s="17" t="s">
        <v>91</v>
      </c>
    </row>
    <row r="259" spans="2:65" s="1" customFormat="1" ht="16.5" customHeight="1">
      <c r="B259" s="32"/>
      <c r="C259" s="172" t="s">
        <v>577</v>
      </c>
      <c r="D259" s="172" t="s">
        <v>301</v>
      </c>
      <c r="E259" s="173" t="s">
        <v>1605</v>
      </c>
      <c r="F259" s="174" t="s">
        <v>1606</v>
      </c>
      <c r="G259" s="175" t="s">
        <v>564</v>
      </c>
      <c r="H259" s="176">
        <v>8</v>
      </c>
      <c r="I259" s="177"/>
      <c r="J259" s="178">
        <f>ROUND(I259*H259,2)</f>
        <v>0</v>
      </c>
      <c r="K259" s="174" t="s">
        <v>272</v>
      </c>
      <c r="L259" s="179"/>
      <c r="M259" s="180" t="s">
        <v>1</v>
      </c>
      <c r="N259" s="181" t="s">
        <v>48</v>
      </c>
      <c r="P259" s="145">
        <f>O259*H259</f>
        <v>0</v>
      </c>
      <c r="Q259" s="145">
        <v>0.12</v>
      </c>
      <c r="R259" s="145">
        <f>Q259*H259</f>
        <v>0.96</v>
      </c>
      <c r="S259" s="145">
        <v>0</v>
      </c>
      <c r="T259" s="146">
        <f>S259*H259</f>
        <v>0</v>
      </c>
      <c r="AR259" s="147" t="s">
        <v>232</v>
      </c>
      <c r="AT259" s="147" t="s">
        <v>301</v>
      </c>
      <c r="AU259" s="147" t="s">
        <v>91</v>
      </c>
      <c r="AY259" s="17" t="s">
        <v>194</v>
      </c>
      <c r="BE259" s="148">
        <f>IF(N259="základní",J259,0)</f>
        <v>0</v>
      </c>
      <c r="BF259" s="148">
        <f>IF(N259="snížená",J259,0)</f>
        <v>0</v>
      </c>
      <c r="BG259" s="148">
        <f>IF(N259="zákl. přenesená",J259,0)</f>
        <v>0</v>
      </c>
      <c r="BH259" s="148">
        <f>IF(N259="sníž. přenesená",J259,0)</f>
        <v>0</v>
      </c>
      <c r="BI259" s="148">
        <f>IF(N259="nulová",J259,0)</f>
        <v>0</v>
      </c>
      <c r="BJ259" s="17" t="s">
        <v>21</v>
      </c>
      <c r="BK259" s="148">
        <f>ROUND(I259*H259,2)</f>
        <v>0</v>
      </c>
      <c r="BL259" s="17" t="s">
        <v>193</v>
      </c>
      <c r="BM259" s="147" t="s">
        <v>1607</v>
      </c>
    </row>
    <row r="260" spans="2:65" s="1" customFormat="1" ht="11.25">
      <c r="B260" s="32"/>
      <c r="D260" s="149" t="s">
        <v>202</v>
      </c>
      <c r="F260" s="150" t="s">
        <v>1606</v>
      </c>
      <c r="I260" s="151"/>
      <c r="L260" s="32"/>
      <c r="M260" s="152"/>
      <c r="T260" s="56"/>
      <c r="AT260" s="17" t="s">
        <v>202</v>
      </c>
      <c r="AU260" s="17" t="s">
        <v>91</v>
      </c>
    </row>
    <row r="261" spans="2:65" s="1" customFormat="1" ht="16.5" customHeight="1">
      <c r="B261" s="32"/>
      <c r="C261" s="172" t="s">
        <v>582</v>
      </c>
      <c r="D261" s="172" t="s">
        <v>301</v>
      </c>
      <c r="E261" s="173" t="s">
        <v>1608</v>
      </c>
      <c r="F261" s="174" t="s">
        <v>1609</v>
      </c>
      <c r="G261" s="175" t="s">
        <v>564</v>
      </c>
      <c r="H261" s="176">
        <v>8</v>
      </c>
      <c r="I261" s="177"/>
      <c r="J261" s="178">
        <f>ROUND(I261*H261,2)</f>
        <v>0</v>
      </c>
      <c r="K261" s="174" t="s">
        <v>1</v>
      </c>
      <c r="L261" s="179"/>
      <c r="M261" s="180" t="s">
        <v>1</v>
      </c>
      <c r="N261" s="181" t="s">
        <v>48</v>
      </c>
      <c r="P261" s="145">
        <f>O261*H261</f>
        <v>0</v>
      </c>
      <c r="Q261" s="145">
        <v>8.9999999999999993E-3</v>
      </c>
      <c r="R261" s="145">
        <f>Q261*H261</f>
        <v>7.1999999999999995E-2</v>
      </c>
      <c r="S261" s="145">
        <v>0</v>
      </c>
      <c r="T261" s="146">
        <f>S261*H261</f>
        <v>0</v>
      </c>
      <c r="AR261" s="147" t="s">
        <v>232</v>
      </c>
      <c r="AT261" s="147" t="s">
        <v>301</v>
      </c>
      <c r="AU261" s="147" t="s">
        <v>91</v>
      </c>
      <c r="AY261" s="17" t="s">
        <v>194</v>
      </c>
      <c r="BE261" s="148">
        <f>IF(N261="základní",J261,0)</f>
        <v>0</v>
      </c>
      <c r="BF261" s="148">
        <f>IF(N261="snížená",J261,0)</f>
        <v>0</v>
      </c>
      <c r="BG261" s="148">
        <f>IF(N261="zákl. přenesená",J261,0)</f>
        <v>0</v>
      </c>
      <c r="BH261" s="148">
        <f>IF(N261="sníž. přenesená",J261,0)</f>
        <v>0</v>
      </c>
      <c r="BI261" s="148">
        <f>IF(N261="nulová",J261,0)</f>
        <v>0</v>
      </c>
      <c r="BJ261" s="17" t="s">
        <v>21</v>
      </c>
      <c r="BK261" s="148">
        <f>ROUND(I261*H261,2)</f>
        <v>0</v>
      </c>
      <c r="BL261" s="17" t="s">
        <v>193</v>
      </c>
      <c r="BM261" s="147" t="s">
        <v>1610</v>
      </c>
    </row>
    <row r="262" spans="2:65" s="1" customFormat="1" ht="11.25">
      <c r="B262" s="32"/>
      <c r="D262" s="149" t="s">
        <v>202</v>
      </c>
      <c r="F262" s="150" t="s">
        <v>1609</v>
      </c>
      <c r="I262" s="151"/>
      <c r="L262" s="32"/>
      <c r="M262" s="152"/>
      <c r="T262" s="56"/>
      <c r="AT262" s="17" t="s">
        <v>202</v>
      </c>
      <c r="AU262" s="17" t="s">
        <v>91</v>
      </c>
    </row>
    <row r="263" spans="2:65" s="1" customFormat="1" ht="24.2" customHeight="1">
      <c r="B263" s="32"/>
      <c r="C263" s="136" t="s">
        <v>587</v>
      </c>
      <c r="D263" s="136" t="s">
        <v>197</v>
      </c>
      <c r="E263" s="137" t="s">
        <v>1611</v>
      </c>
      <c r="F263" s="138" t="s">
        <v>1612</v>
      </c>
      <c r="G263" s="139" t="s">
        <v>564</v>
      </c>
      <c r="H263" s="140">
        <v>8</v>
      </c>
      <c r="I263" s="141"/>
      <c r="J263" s="142">
        <f>ROUND(I263*H263,2)</f>
        <v>0</v>
      </c>
      <c r="K263" s="138" t="s">
        <v>272</v>
      </c>
      <c r="L263" s="32"/>
      <c r="M263" s="143" t="s">
        <v>1</v>
      </c>
      <c r="N263" s="144" t="s">
        <v>48</v>
      </c>
      <c r="P263" s="145">
        <f>O263*H263</f>
        <v>0</v>
      </c>
      <c r="Q263" s="145">
        <v>0.21734000000000001</v>
      </c>
      <c r="R263" s="145">
        <f>Q263*H263</f>
        <v>1.73872</v>
      </c>
      <c r="S263" s="145">
        <v>0</v>
      </c>
      <c r="T263" s="146">
        <f>S263*H263</f>
        <v>0</v>
      </c>
      <c r="AR263" s="147" t="s">
        <v>193</v>
      </c>
      <c r="AT263" s="147" t="s">
        <v>197</v>
      </c>
      <c r="AU263" s="147" t="s">
        <v>91</v>
      </c>
      <c r="AY263" s="17" t="s">
        <v>194</v>
      </c>
      <c r="BE263" s="148">
        <f>IF(N263="základní",J263,0)</f>
        <v>0</v>
      </c>
      <c r="BF263" s="148">
        <f>IF(N263="snížená",J263,0)</f>
        <v>0</v>
      </c>
      <c r="BG263" s="148">
        <f>IF(N263="zákl. přenesená",J263,0)</f>
        <v>0</v>
      </c>
      <c r="BH263" s="148">
        <f>IF(N263="sníž. přenesená",J263,0)</f>
        <v>0</v>
      </c>
      <c r="BI263" s="148">
        <f>IF(N263="nulová",J263,0)</f>
        <v>0</v>
      </c>
      <c r="BJ263" s="17" t="s">
        <v>21</v>
      </c>
      <c r="BK263" s="148">
        <f>ROUND(I263*H263,2)</f>
        <v>0</v>
      </c>
      <c r="BL263" s="17" t="s">
        <v>193</v>
      </c>
      <c r="BM263" s="147" t="s">
        <v>1613</v>
      </c>
    </row>
    <row r="264" spans="2:65" s="1" customFormat="1" ht="19.5">
      <c r="B264" s="32"/>
      <c r="D264" s="149" t="s">
        <v>202</v>
      </c>
      <c r="F264" s="150" t="s">
        <v>1612</v>
      </c>
      <c r="I264" s="151"/>
      <c r="L264" s="32"/>
      <c r="M264" s="152"/>
      <c r="T264" s="56"/>
      <c r="AT264" s="17" t="s">
        <v>202</v>
      </c>
      <c r="AU264" s="17" t="s">
        <v>91</v>
      </c>
    </row>
    <row r="265" spans="2:65" s="1" customFormat="1" ht="11.25">
      <c r="B265" s="32"/>
      <c r="D265" s="156" t="s">
        <v>275</v>
      </c>
      <c r="F265" s="157" t="s">
        <v>1614</v>
      </c>
      <c r="I265" s="151"/>
      <c r="L265" s="32"/>
      <c r="M265" s="152"/>
      <c r="T265" s="56"/>
      <c r="AT265" s="17" t="s">
        <v>275</v>
      </c>
      <c r="AU265" s="17" t="s">
        <v>91</v>
      </c>
    </row>
    <row r="266" spans="2:65" s="1" customFormat="1" ht="24.2" customHeight="1">
      <c r="B266" s="32"/>
      <c r="C266" s="172" t="s">
        <v>482</v>
      </c>
      <c r="D266" s="172" t="s">
        <v>301</v>
      </c>
      <c r="E266" s="173" t="s">
        <v>1615</v>
      </c>
      <c r="F266" s="174" t="s">
        <v>1616</v>
      </c>
      <c r="G266" s="175" t="s">
        <v>564</v>
      </c>
      <c r="H266" s="176">
        <v>8</v>
      </c>
      <c r="I266" s="177"/>
      <c r="J266" s="178">
        <f>ROUND(I266*H266,2)</f>
        <v>0</v>
      </c>
      <c r="K266" s="174" t="s">
        <v>272</v>
      </c>
      <c r="L266" s="179"/>
      <c r="M266" s="180" t="s">
        <v>1</v>
      </c>
      <c r="N266" s="181" t="s">
        <v>48</v>
      </c>
      <c r="P266" s="145">
        <f>O266*H266</f>
        <v>0</v>
      </c>
      <c r="Q266" s="145">
        <v>0.108</v>
      </c>
      <c r="R266" s="145">
        <f>Q266*H266</f>
        <v>0.86399999999999999</v>
      </c>
      <c r="S266" s="145">
        <v>0</v>
      </c>
      <c r="T266" s="146">
        <f>S266*H266</f>
        <v>0</v>
      </c>
      <c r="AR266" s="147" t="s">
        <v>232</v>
      </c>
      <c r="AT266" s="147" t="s">
        <v>301</v>
      </c>
      <c r="AU266" s="147" t="s">
        <v>91</v>
      </c>
      <c r="AY266" s="17" t="s">
        <v>194</v>
      </c>
      <c r="BE266" s="148">
        <f>IF(N266="základní",J266,0)</f>
        <v>0</v>
      </c>
      <c r="BF266" s="148">
        <f>IF(N266="snížená",J266,0)</f>
        <v>0</v>
      </c>
      <c r="BG266" s="148">
        <f>IF(N266="zákl. přenesená",J266,0)</f>
        <v>0</v>
      </c>
      <c r="BH266" s="148">
        <f>IF(N266="sníž. přenesená",J266,0)</f>
        <v>0</v>
      </c>
      <c r="BI266" s="148">
        <f>IF(N266="nulová",J266,0)</f>
        <v>0</v>
      </c>
      <c r="BJ266" s="17" t="s">
        <v>21</v>
      </c>
      <c r="BK266" s="148">
        <f>ROUND(I266*H266,2)</f>
        <v>0</v>
      </c>
      <c r="BL266" s="17" t="s">
        <v>193</v>
      </c>
      <c r="BM266" s="147" t="s">
        <v>1617</v>
      </c>
    </row>
    <row r="267" spans="2:65" s="1" customFormat="1" ht="11.25">
      <c r="B267" s="32"/>
      <c r="D267" s="149" t="s">
        <v>202</v>
      </c>
      <c r="F267" s="150" t="s">
        <v>1616</v>
      </c>
      <c r="I267" s="151"/>
      <c r="L267" s="32"/>
      <c r="M267" s="152"/>
      <c r="T267" s="56"/>
      <c r="AT267" s="17" t="s">
        <v>202</v>
      </c>
      <c r="AU267" s="17" t="s">
        <v>91</v>
      </c>
    </row>
    <row r="268" spans="2:65" s="1" customFormat="1" ht="16.5" customHeight="1">
      <c r="B268" s="32"/>
      <c r="C268" s="136" t="s">
        <v>595</v>
      </c>
      <c r="D268" s="136" t="s">
        <v>197</v>
      </c>
      <c r="E268" s="137" t="s">
        <v>1328</v>
      </c>
      <c r="F268" s="138" t="s">
        <v>1329</v>
      </c>
      <c r="G268" s="139" t="s">
        <v>564</v>
      </c>
      <c r="H268" s="140">
        <v>8</v>
      </c>
      <c r="I268" s="141"/>
      <c r="J268" s="142">
        <f>ROUND(I268*H268,2)</f>
        <v>0</v>
      </c>
      <c r="K268" s="138" t="s">
        <v>272</v>
      </c>
      <c r="L268" s="32"/>
      <c r="M268" s="143" t="s">
        <v>1</v>
      </c>
      <c r="N268" s="144" t="s">
        <v>48</v>
      </c>
      <c r="P268" s="145">
        <f>O268*H268</f>
        <v>0</v>
      </c>
      <c r="Q268" s="145">
        <v>1.1E-4</v>
      </c>
      <c r="R268" s="145">
        <f>Q268*H268</f>
        <v>8.8000000000000003E-4</v>
      </c>
      <c r="S268" s="145">
        <v>0</v>
      </c>
      <c r="T268" s="146">
        <f>S268*H268</f>
        <v>0</v>
      </c>
      <c r="AR268" s="147" t="s">
        <v>193</v>
      </c>
      <c r="AT268" s="147" t="s">
        <v>197</v>
      </c>
      <c r="AU268" s="147" t="s">
        <v>91</v>
      </c>
      <c r="AY268" s="17" t="s">
        <v>194</v>
      </c>
      <c r="BE268" s="148">
        <f>IF(N268="základní",J268,0)</f>
        <v>0</v>
      </c>
      <c r="BF268" s="148">
        <f>IF(N268="snížená",J268,0)</f>
        <v>0</v>
      </c>
      <c r="BG268" s="148">
        <f>IF(N268="zákl. přenesená",J268,0)</f>
        <v>0</v>
      </c>
      <c r="BH268" s="148">
        <f>IF(N268="sníž. přenesená",J268,0)</f>
        <v>0</v>
      </c>
      <c r="BI268" s="148">
        <f>IF(N268="nulová",J268,0)</f>
        <v>0</v>
      </c>
      <c r="BJ268" s="17" t="s">
        <v>21</v>
      </c>
      <c r="BK268" s="148">
        <f>ROUND(I268*H268,2)</f>
        <v>0</v>
      </c>
      <c r="BL268" s="17" t="s">
        <v>193</v>
      </c>
      <c r="BM268" s="147" t="s">
        <v>1618</v>
      </c>
    </row>
    <row r="269" spans="2:65" s="1" customFormat="1" ht="19.5">
      <c r="B269" s="32"/>
      <c r="D269" s="149" t="s">
        <v>202</v>
      </c>
      <c r="F269" s="150" t="s">
        <v>1331</v>
      </c>
      <c r="I269" s="151"/>
      <c r="L269" s="32"/>
      <c r="M269" s="152"/>
      <c r="T269" s="56"/>
      <c r="AT269" s="17" t="s">
        <v>202</v>
      </c>
      <c r="AU269" s="17" t="s">
        <v>91</v>
      </c>
    </row>
    <row r="270" spans="2:65" s="1" customFormat="1" ht="11.25">
      <c r="B270" s="32"/>
      <c r="D270" s="156" t="s">
        <v>275</v>
      </c>
      <c r="F270" s="157" t="s">
        <v>1332</v>
      </c>
      <c r="I270" s="151"/>
      <c r="L270" s="32"/>
      <c r="M270" s="152"/>
      <c r="T270" s="56"/>
      <c r="AT270" s="17" t="s">
        <v>275</v>
      </c>
      <c r="AU270" s="17" t="s">
        <v>91</v>
      </c>
    </row>
    <row r="271" spans="2:65" s="11" customFormat="1" ht="22.9" customHeight="1">
      <c r="B271" s="124"/>
      <c r="D271" s="125" t="s">
        <v>82</v>
      </c>
      <c r="E271" s="134" t="s">
        <v>899</v>
      </c>
      <c r="F271" s="134" t="s">
        <v>359</v>
      </c>
      <c r="I271" s="127"/>
      <c r="J271" s="135">
        <f>BK271</f>
        <v>0</v>
      </c>
      <c r="L271" s="124"/>
      <c r="M271" s="129"/>
      <c r="P271" s="130">
        <f>SUM(P272:P274)</f>
        <v>0</v>
      </c>
      <c r="R271" s="130">
        <f>SUM(R272:R274)</f>
        <v>0</v>
      </c>
      <c r="T271" s="131">
        <f>SUM(T272:T274)</f>
        <v>0</v>
      </c>
      <c r="AR271" s="125" t="s">
        <v>21</v>
      </c>
      <c r="AT271" s="132" t="s">
        <v>82</v>
      </c>
      <c r="AU271" s="132" t="s">
        <v>21</v>
      </c>
      <c r="AY271" s="125" t="s">
        <v>194</v>
      </c>
      <c r="BK271" s="133">
        <f>SUM(BK272:BK274)</f>
        <v>0</v>
      </c>
    </row>
    <row r="272" spans="2:65" s="1" customFormat="1" ht="24.2" customHeight="1">
      <c r="B272" s="32"/>
      <c r="C272" s="136" t="s">
        <v>601</v>
      </c>
      <c r="D272" s="136" t="s">
        <v>197</v>
      </c>
      <c r="E272" s="137" t="s">
        <v>1213</v>
      </c>
      <c r="F272" s="138" t="s">
        <v>1214</v>
      </c>
      <c r="G272" s="139" t="s">
        <v>363</v>
      </c>
      <c r="H272" s="140">
        <v>45.536000000000001</v>
      </c>
      <c r="I272" s="141"/>
      <c r="J272" s="142">
        <f>ROUND(I272*H272,2)</f>
        <v>0</v>
      </c>
      <c r="K272" s="138" t="s">
        <v>272</v>
      </c>
      <c r="L272" s="32"/>
      <c r="M272" s="143" t="s">
        <v>1</v>
      </c>
      <c r="N272" s="144" t="s">
        <v>48</v>
      </c>
      <c r="P272" s="145">
        <f>O272*H272</f>
        <v>0</v>
      </c>
      <c r="Q272" s="145">
        <v>0</v>
      </c>
      <c r="R272" s="145">
        <f>Q272*H272</f>
        <v>0</v>
      </c>
      <c r="S272" s="145">
        <v>0</v>
      </c>
      <c r="T272" s="146">
        <f>S272*H272</f>
        <v>0</v>
      </c>
      <c r="AR272" s="147" t="s">
        <v>193</v>
      </c>
      <c r="AT272" s="147" t="s">
        <v>197</v>
      </c>
      <c r="AU272" s="147" t="s">
        <v>91</v>
      </c>
      <c r="AY272" s="17" t="s">
        <v>194</v>
      </c>
      <c r="BE272" s="148">
        <f>IF(N272="základní",J272,0)</f>
        <v>0</v>
      </c>
      <c r="BF272" s="148">
        <f>IF(N272="snížená",J272,0)</f>
        <v>0</v>
      </c>
      <c r="BG272" s="148">
        <f>IF(N272="zákl. přenesená",J272,0)</f>
        <v>0</v>
      </c>
      <c r="BH272" s="148">
        <f>IF(N272="sníž. přenesená",J272,0)</f>
        <v>0</v>
      </c>
      <c r="BI272" s="148">
        <f>IF(N272="nulová",J272,0)</f>
        <v>0</v>
      </c>
      <c r="BJ272" s="17" t="s">
        <v>21</v>
      </c>
      <c r="BK272" s="148">
        <f>ROUND(I272*H272,2)</f>
        <v>0</v>
      </c>
      <c r="BL272" s="17" t="s">
        <v>193</v>
      </c>
      <c r="BM272" s="147" t="s">
        <v>1619</v>
      </c>
    </row>
    <row r="273" spans="2:47" s="1" customFormat="1" ht="29.25">
      <c r="B273" s="32"/>
      <c r="D273" s="149" t="s">
        <v>202</v>
      </c>
      <c r="F273" s="150" t="s">
        <v>1216</v>
      </c>
      <c r="I273" s="151"/>
      <c r="L273" s="32"/>
      <c r="M273" s="152"/>
      <c r="T273" s="56"/>
      <c r="AT273" s="17" t="s">
        <v>202</v>
      </c>
      <c r="AU273" s="17" t="s">
        <v>91</v>
      </c>
    </row>
    <row r="274" spans="2:47" s="1" customFormat="1" ht="11.25">
      <c r="B274" s="32"/>
      <c r="D274" s="156" t="s">
        <v>275</v>
      </c>
      <c r="F274" s="157" t="s">
        <v>1217</v>
      </c>
      <c r="I274" s="151"/>
      <c r="L274" s="32"/>
      <c r="M274" s="153"/>
      <c r="N274" s="154"/>
      <c r="O274" s="154"/>
      <c r="P274" s="154"/>
      <c r="Q274" s="154"/>
      <c r="R274" s="154"/>
      <c r="S274" s="154"/>
      <c r="T274" s="155"/>
      <c r="AT274" s="17" t="s">
        <v>275</v>
      </c>
      <c r="AU274" s="17" t="s">
        <v>91</v>
      </c>
    </row>
    <row r="275" spans="2:47" s="1" customFormat="1" ht="6.95" customHeight="1">
      <c r="B275" s="44"/>
      <c r="C275" s="45"/>
      <c r="D275" s="45"/>
      <c r="E275" s="45"/>
      <c r="F275" s="45"/>
      <c r="G275" s="45"/>
      <c r="H275" s="45"/>
      <c r="I275" s="45"/>
      <c r="J275" s="45"/>
      <c r="K275" s="45"/>
      <c r="L275" s="32"/>
    </row>
  </sheetData>
  <sheetProtection algorithmName="SHA-512" hashValue="TBu/rJ9X0MFxF/5zjr1/9SRljfZYp2idMHnmJ7Q4Xpxs7+raLYX9AnJpn4yixvzMKVSFsRpdVvp50/P40PCyiQ==" saltValue="zeinyRkTIWhwmdIG/+9Ugkt/pXWOScGzj9n7hDhwclHCxlaHMY+jB4jlDm3Y0+PjCOZP2OsoOihQKsSyEU9cHA==" spinCount="100000" sheet="1" objects="1" scenarios="1" formatColumns="0" formatRows="0" autoFilter="0"/>
  <autoFilter ref="C125:K274" xr:uid="{00000000-0009-0000-0000-000009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hyperlinks>
    <hyperlink ref="F131" r:id="rId1" xr:uid="{00000000-0004-0000-0900-000000000000}"/>
    <hyperlink ref="F139" r:id="rId2" xr:uid="{00000000-0004-0000-0900-000001000000}"/>
    <hyperlink ref="F143" r:id="rId3" xr:uid="{00000000-0004-0000-0900-000002000000}"/>
    <hyperlink ref="F147" r:id="rId4" xr:uid="{00000000-0004-0000-0900-000003000000}"/>
    <hyperlink ref="F151" r:id="rId5" xr:uid="{00000000-0004-0000-0900-000004000000}"/>
    <hyperlink ref="F155" r:id="rId6" xr:uid="{00000000-0004-0000-0900-000005000000}"/>
    <hyperlink ref="F159" r:id="rId7" xr:uid="{00000000-0004-0000-0900-000006000000}"/>
    <hyperlink ref="F163" r:id="rId8" xr:uid="{00000000-0004-0000-0900-000007000000}"/>
    <hyperlink ref="F167" r:id="rId9" xr:uid="{00000000-0004-0000-0900-000008000000}"/>
    <hyperlink ref="F171" r:id="rId10" xr:uid="{00000000-0004-0000-0900-000009000000}"/>
    <hyperlink ref="F175" r:id="rId11" xr:uid="{00000000-0004-0000-0900-00000A000000}"/>
    <hyperlink ref="F178" r:id="rId12" xr:uid="{00000000-0004-0000-0900-00000B000000}"/>
    <hyperlink ref="F181" r:id="rId13" xr:uid="{00000000-0004-0000-0900-00000C000000}"/>
    <hyperlink ref="F184" r:id="rId14" xr:uid="{00000000-0004-0000-0900-00000D000000}"/>
    <hyperlink ref="F187" r:id="rId15" xr:uid="{00000000-0004-0000-0900-00000E000000}"/>
    <hyperlink ref="F190" r:id="rId16" xr:uid="{00000000-0004-0000-0900-00000F000000}"/>
    <hyperlink ref="F195" r:id="rId17" xr:uid="{00000000-0004-0000-0900-000010000000}"/>
    <hyperlink ref="F200" r:id="rId18" xr:uid="{00000000-0004-0000-0900-000011000000}"/>
    <hyperlink ref="F204" r:id="rId19" xr:uid="{00000000-0004-0000-0900-000012000000}"/>
    <hyperlink ref="F214" r:id="rId20" xr:uid="{00000000-0004-0000-0900-000013000000}"/>
    <hyperlink ref="F223" r:id="rId21" xr:uid="{00000000-0004-0000-0900-000014000000}"/>
    <hyperlink ref="F232" r:id="rId22" xr:uid="{00000000-0004-0000-0900-000015000000}"/>
    <hyperlink ref="F239" r:id="rId23" xr:uid="{00000000-0004-0000-0900-000016000000}"/>
    <hyperlink ref="F244" r:id="rId24" xr:uid="{00000000-0004-0000-0900-000017000000}"/>
    <hyperlink ref="F265" r:id="rId25" xr:uid="{00000000-0004-0000-0900-000018000000}"/>
    <hyperlink ref="F270" r:id="rId26" xr:uid="{00000000-0004-0000-0900-000019000000}"/>
    <hyperlink ref="F274" r:id="rId27" xr:uid="{00000000-0004-0000-0900-00001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35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134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</row>
    <row r="4" spans="2:46" ht="24.95" customHeight="1">
      <c r="B4" s="20"/>
      <c r="D4" s="21" t="s">
        <v>166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0" t="str">
        <f>'Rekapitulace stavby'!K6</f>
        <v>ZTV Pacov II.etapa - pod etapa č.3</v>
      </c>
      <c r="F7" s="241"/>
      <c r="G7" s="241"/>
      <c r="H7" s="241"/>
      <c r="L7" s="20"/>
    </row>
    <row r="8" spans="2:46" ht="12" customHeight="1">
      <c r="B8" s="20"/>
      <c r="D8" s="27" t="s">
        <v>167</v>
      </c>
      <c r="L8" s="20"/>
    </row>
    <row r="9" spans="2:46" s="1" customFormat="1" ht="16.5" customHeight="1">
      <c r="B9" s="32"/>
      <c r="E9" s="240" t="s">
        <v>1620</v>
      </c>
      <c r="F9" s="242"/>
      <c r="G9" s="242"/>
      <c r="H9" s="242"/>
      <c r="L9" s="32"/>
    </row>
    <row r="10" spans="2:46" s="1" customFormat="1" ht="12" customHeight="1">
      <c r="B10" s="32"/>
      <c r="D10" s="27" t="s">
        <v>169</v>
      </c>
      <c r="L10" s="32"/>
    </row>
    <row r="11" spans="2:46" s="1" customFormat="1" ht="16.5" customHeight="1">
      <c r="B11" s="32"/>
      <c r="E11" s="205" t="s">
        <v>1621</v>
      </c>
      <c r="F11" s="242"/>
      <c r="G11" s="242"/>
      <c r="H11" s="242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19</v>
      </c>
      <c r="F13" s="25" t="s">
        <v>135</v>
      </c>
      <c r="I13" s="27" t="s">
        <v>20</v>
      </c>
      <c r="J13" s="25" t="s">
        <v>1</v>
      </c>
      <c r="L13" s="32"/>
    </row>
    <row r="14" spans="2:46" s="1" customFormat="1" ht="12" customHeight="1">
      <c r="B14" s="32"/>
      <c r="D14" s="27" t="s">
        <v>22</v>
      </c>
      <c r="F14" s="25" t="s">
        <v>23</v>
      </c>
      <c r="I14" s="27" t="s">
        <v>24</v>
      </c>
      <c r="J14" s="52" t="str">
        <f>'Rekapitulace stavby'!AN8</f>
        <v>9. 8. 2024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28</v>
      </c>
      <c r="I16" s="27" t="s">
        <v>29</v>
      </c>
      <c r="J16" s="25" t="s">
        <v>30</v>
      </c>
      <c r="L16" s="32"/>
    </row>
    <row r="17" spans="2:12" s="1" customFormat="1" ht="18" customHeight="1">
      <c r="B17" s="32"/>
      <c r="E17" s="25" t="s">
        <v>23</v>
      </c>
      <c r="I17" s="27" t="s">
        <v>31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32</v>
      </c>
      <c r="I19" s="27" t="s">
        <v>29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3" t="str">
        <f>'Rekapitulace stavby'!E14</f>
        <v>Vyplň údaj</v>
      </c>
      <c r="F20" s="224"/>
      <c r="G20" s="224"/>
      <c r="H20" s="224"/>
      <c r="I20" s="27" t="s">
        <v>31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34</v>
      </c>
      <c r="I22" s="27" t="s">
        <v>29</v>
      </c>
      <c r="J22" s="25" t="s">
        <v>35</v>
      </c>
      <c r="L22" s="32"/>
    </row>
    <row r="23" spans="2:12" s="1" customFormat="1" ht="18" customHeight="1">
      <c r="B23" s="32"/>
      <c r="E23" s="25" t="s">
        <v>36</v>
      </c>
      <c r="I23" s="27" t="s">
        <v>31</v>
      </c>
      <c r="J23" s="25" t="s">
        <v>37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39</v>
      </c>
      <c r="I25" s="27" t="s">
        <v>29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31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41</v>
      </c>
      <c r="L28" s="32"/>
    </row>
    <row r="29" spans="2:12" s="7" customFormat="1" ht="286.5" customHeight="1">
      <c r="B29" s="94"/>
      <c r="E29" s="229" t="s">
        <v>1622</v>
      </c>
      <c r="F29" s="229"/>
      <c r="G29" s="229"/>
      <c r="H29" s="229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43</v>
      </c>
      <c r="J32" s="66">
        <f>ROUND(J126,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45</v>
      </c>
      <c r="I34" s="35" t="s">
        <v>44</v>
      </c>
      <c r="J34" s="35" t="s">
        <v>46</v>
      </c>
      <c r="L34" s="32"/>
    </row>
    <row r="35" spans="2:12" s="1" customFormat="1" ht="14.45" customHeight="1">
      <c r="B35" s="32"/>
      <c r="D35" s="55" t="s">
        <v>47</v>
      </c>
      <c r="E35" s="27" t="s">
        <v>48</v>
      </c>
      <c r="F35" s="86">
        <f>ROUND((SUM(BE126:BE357)),  2)</f>
        <v>0</v>
      </c>
      <c r="I35" s="96">
        <v>0.21</v>
      </c>
      <c r="J35" s="86">
        <f>ROUND(((SUM(BE126:BE357))*I35),  2)</f>
        <v>0</v>
      </c>
      <c r="L35" s="32"/>
    </row>
    <row r="36" spans="2:12" s="1" customFormat="1" ht="14.45" customHeight="1">
      <c r="B36" s="32"/>
      <c r="E36" s="27" t="s">
        <v>49</v>
      </c>
      <c r="F36" s="86">
        <f>ROUND((SUM(BF126:BF357)),  2)</f>
        <v>0</v>
      </c>
      <c r="I36" s="96">
        <v>0.12</v>
      </c>
      <c r="J36" s="86">
        <f>ROUND(((SUM(BF126:BF357))*I36),  2)</f>
        <v>0</v>
      </c>
      <c r="L36" s="32"/>
    </row>
    <row r="37" spans="2:12" s="1" customFormat="1" ht="14.45" hidden="1" customHeight="1">
      <c r="B37" s="32"/>
      <c r="E37" s="27" t="s">
        <v>50</v>
      </c>
      <c r="F37" s="86">
        <f>ROUND((SUM(BG126:BG357)),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51</v>
      </c>
      <c r="F38" s="86">
        <f>ROUND((SUM(BH126:BH357)),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52</v>
      </c>
      <c r="F39" s="86">
        <f>ROUND((SUM(BI126:BI357)),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53</v>
      </c>
      <c r="E41" s="57"/>
      <c r="F41" s="57"/>
      <c r="G41" s="99" t="s">
        <v>54</v>
      </c>
      <c r="H41" s="100" t="s">
        <v>55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56</v>
      </c>
      <c r="E50" s="42"/>
      <c r="F50" s="42"/>
      <c r="G50" s="41" t="s">
        <v>57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58</v>
      </c>
      <c r="E61" s="34"/>
      <c r="F61" s="103" t="s">
        <v>59</v>
      </c>
      <c r="G61" s="43" t="s">
        <v>58</v>
      </c>
      <c r="H61" s="34"/>
      <c r="I61" s="34"/>
      <c r="J61" s="104" t="s">
        <v>59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60</v>
      </c>
      <c r="E65" s="42"/>
      <c r="F65" s="42"/>
      <c r="G65" s="41" t="s">
        <v>61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58</v>
      </c>
      <c r="E76" s="34"/>
      <c r="F76" s="103" t="s">
        <v>59</v>
      </c>
      <c r="G76" s="43" t="s">
        <v>58</v>
      </c>
      <c r="H76" s="34"/>
      <c r="I76" s="34"/>
      <c r="J76" s="104" t="s">
        <v>59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171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0" t="str">
        <f>E7</f>
        <v>ZTV Pacov II.etapa - pod etapa č.3</v>
      </c>
      <c r="F85" s="241"/>
      <c r="G85" s="241"/>
      <c r="H85" s="241"/>
      <c r="L85" s="32"/>
    </row>
    <row r="86" spans="2:12" ht="12" customHeight="1">
      <c r="B86" s="20"/>
      <c r="C86" s="27" t="s">
        <v>167</v>
      </c>
      <c r="L86" s="20"/>
    </row>
    <row r="87" spans="2:12" s="1" customFormat="1" ht="16.5" customHeight="1">
      <c r="B87" s="32"/>
      <c r="E87" s="240" t="s">
        <v>1620</v>
      </c>
      <c r="F87" s="242"/>
      <c r="G87" s="242"/>
      <c r="H87" s="242"/>
      <c r="L87" s="32"/>
    </row>
    <row r="88" spans="2:12" s="1" customFormat="1" ht="12" customHeight="1">
      <c r="B88" s="32"/>
      <c r="C88" s="27" t="s">
        <v>169</v>
      </c>
      <c r="L88" s="32"/>
    </row>
    <row r="89" spans="2:12" s="1" customFormat="1" ht="16.5" customHeight="1">
      <c r="B89" s="32"/>
      <c r="E89" s="205" t="str">
        <f>E11</f>
        <v>IO-05 - Vodovodní řady</v>
      </c>
      <c r="F89" s="242"/>
      <c r="G89" s="242"/>
      <c r="H89" s="242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22</v>
      </c>
      <c r="F91" s="25" t="str">
        <f>F14</f>
        <v>město Pacov</v>
      </c>
      <c r="I91" s="27" t="s">
        <v>24</v>
      </c>
      <c r="J91" s="52" t="str">
        <f>IF(J14="","",J14)</f>
        <v>9. 8. 2024</v>
      </c>
      <c r="L91" s="32"/>
    </row>
    <row r="92" spans="2:12" s="1" customFormat="1" ht="6.95" customHeight="1">
      <c r="B92" s="32"/>
      <c r="L92" s="32"/>
    </row>
    <row r="93" spans="2:12" s="1" customFormat="1" ht="25.7" customHeight="1">
      <c r="B93" s="32"/>
      <c r="C93" s="27" t="s">
        <v>28</v>
      </c>
      <c r="F93" s="25" t="str">
        <f>E17</f>
        <v>město Pacov</v>
      </c>
      <c r="I93" s="27" t="s">
        <v>34</v>
      </c>
      <c r="J93" s="30" t="str">
        <f>E23</f>
        <v>PROJEKT CENTRUM NOVA s.r.o.</v>
      </c>
      <c r="L93" s="32"/>
    </row>
    <row r="94" spans="2:12" s="1" customFormat="1" ht="15.2" customHeight="1">
      <c r="B94" s="32"/>
      <c r="C94" s="27" t="s">
        <v>32</v>
      </c>
      <c r="F94" s="25" t="str">
        <f>IF(E20="","",E20)</f>
        <v>Vyplň údaj</v>
      </c>
      <c r="I94" s="27" t="s">
        <v>39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172</v>
      </c>
      <c r="D96" s="97"/>
      <c r="E96" s="97"/>
      <c r="F96" s="97"/>
      <c r="G96" s="97"/>
      <c r="H96" s="97"/>
      <c r="I96" s="97"/>
      <c r="J96" s="106" t="s">
        <v>173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174</v>
      </c>
      <c r="J98" s="66">
        <f>J126</f>
        <v>0</v>
      </c>
      <c r="L98" s="32"/>
      <c r="AU98" s="17" t="s">
        <v>175</v>
      </c>
    </row>
    <row r="99" spans="2:47" s="8" customFormat="1" ht="24.95" customHeight="1">
      <c r="B99" s="108"/>
      <c r="D99" s="109" t="s">
        <v>262</v>
      </c>
      <c r="E99" s="110"/>
      <c r="F99" s="110"/>
      <c r="G99" s="110"/>
      <c r="H99" s="110"/>
      <c r="I99" s="110"/>
      <c r="J99" s="111">
        <f>J127</f>
        <v>0</v>
      </c>
      <c r="L99" s="108"/>
    </row>
    <row r="100" spans="2:47" s="9" customFormat="1" ht="19.899999999999999" customHeight="1">
      <c r="B100" s="112"/>
      <c r="D100" s="113" t="s">
        <v>263</v>
      </c>
      <c r="E100" s="114"/>
      <c r="F100" s="114"/>
      <c r="G100" s="114"/>
      <c r="H100" s="114"/>
      <c r="I100" s="114"/>
      <c r="J100" s="115">
        <f>J128</f>
        <v>0</v>
      </c>
      <c r="L100" s="112"/>
    </row>
    <row r="101" spans="2:47" s="9" customFormat="1" ht="14.85" customHeight="1">
      <c r="B101" s="112"/>
      <c r="D101" s="113" t="s">
        <v>912</v>
      </c>
      <c r="E101" s="114"/>
      <c r="F101" s="114"/>
      <c r="G101" s="114"/>
      <c r="H101" s="114"/>
      <c r="I101" s="114"/>
      <c r="J101" s="115">
        <f>J209</f>
        <v>0</v>
      </c>
      <c r="L101" s="112"/>
    </row>
    <row r="102" spans="2:47" s="9" customFormat="1" ht="19.899999999999999" customHeight="1">
      <c r="B102" s="112"/>
      <c r="D102" s="113" t="s">
        <v>913</v>
      </c>
      <c r="E102" s="114"/>
      <c r="F102" s="114"/>
      <c r="G102" s="114"/>
      <c r="H102" s="114"/>
      <c r="I102" s="114"/>
      <c r="J102" s="115">
        <f>J214</f>
        <v>0</v>
      </c>
      <c r="L102" s="112"/>
    </row>
    <row r="103" spans="2:47" s="9" customFormat="1" ht="19.899999999999999" customHeight="1">
      <c r="B103" s="112"/>
      <c r="D103" s="113" t="s">
        <v>914</v>
      </c>
      <c r="E103" s="114"/>
      <c r="F103" s="114"/>
      <c r="G103" s="114"/>
      <c r="H103" s="114"/>
      <c r="I103" s="114"/>
      <c r="J103" s="115">
        <f>J222</f>
        <v>0</v>
      </c>
      <c r="L103" s="112"/>
    </row>
    <row r="104" spans="2:47" s="9" customFormat="1" ht="19.899999999999999" customHeight="1">
      <c r="B104" s="112"/>
      <c r="D104" s="113" t="s">
        <v>746</v>
      </c>
      <c r="E104" s="114"/>
      <c r="F104" s="114"/>
      <c r="G104" s="114"/>
      <c r="H104" s="114"/>
      <c r="I104" s="114"/>
      <c r="J104" s="115">
        <f>J354</f>
        <v>0</v>
      </c>
      <c r="L104" s="112"/>
    </row>
    <row r="105" spans="2:47" s="1" customFormat="1" ht="21.75" customHeight="1">
      <c r="B105" s="32"/>
      <c r="L105" s="32"/>
    </row>
    <row r="106" spans="2:47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10" spans="2:47" s="1" customFormat="1" ht="6.95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47" s="1" customFormat="1" ht="24.95" customHeight="1">
      <c r="B111" s="32"/>
      <c r="C111" s="21" t="s">
        <v>178</v>
      </c>
      <c r="L111" s="32"/>
    </row>
    <row r="112" spans="2:47" s="1" customFormat="1" ht="6.95" customHeight="1">
      <c r="B112" s="32"/>
      <c r="L112" s="32"/>
    </row>
    <row r="113" spans="2:63" s="1" customFormat="1" ht="12" customHeight="1">
      <c r="B113" s="32"/>
      <c r="C113" s="27" t="s">
        <v>16</v>
      </c>
      <c r="L113" s="32"/>
    </row>
    <row r="114" spans="2:63" s="1" customFormat="1" ht="16.5" customHeight="1">
      <c r="B114" s="32"/>
      <c r="E114" s="240" t="str">
        <f>E7</f>
        <v>ZTV Pacov II.etapa - pod etapa č.3</v>
      </c>
      <c r="F114" s="241"/>
      <c r="G114" s="241"/>
      <c r="H114" s="241"/>
      <c r="L114" s="32"/>
    </row>
    <row r="115" spans="2:63" ht="12" customHeight="1">
      <c r="B115" s="20"/>
      <c r="C115" s="27" t="s">
        <v>167</v>
      </c>
      <c r="L115" s="20"/>
    </row>
    <row r="116" spans="2:63" s="1" customFormat="1" ht="16.5" customHeight="1">
      <c r="B116" s="32"/>
      <c r="E116" s="240" t="s">
        <v>1620</v>
      </c>
      <c r="F116" s="242"/>
      <c r="G116" s="242"/>
      <c r="H116" s="242"/>
      <c r="L116" s="32"/>
    </row>
    <row r="117" spans="2:63" s="1" customFormat="1" ht="12" customHeight="1">
      <c r="B117" s="32"/>
      <c r="C117" s="27" t="s">
        <v>169</v>
      </c>
      <c r="L117" s="32"/>
    </row>
    <row r="118" spans="2:63" s="1" customFormat="1" ht="16.5" customHeight="1">
      <c r="B118" s="32"/>
      <c r="E118" s="205" t="str">
        <f>E11</f>
        <v>IO-05 - Vodovodní řady</v>
      </c>
      <c r="F118" s="242"/>
      <c r="G118" s="242"/>
      <c r="H118" s="242"/>
      <c r="L118" s="32"/>
    </row>
    <row r="119" spans="2:63" s="1" customFormat="1" ht="6.95" customHeight="1">
      <c r="B119" s="32"/>
      <c r="L119" s="32"/>
    </row>
    <row r="120" spans="2:63" s="1" customFormat="1" ht="12" customHeight="1">
      <c r="B120" s="32"/>
      <c r="C120" s="27" t="s">
        <v>22</v>
      </c>
      <c r="F120" s="25" t="str">
        <f>F14</f>
        <v>město Pacov</v>
      </c>
      <c r="I120" s="27" t="s">
        <v>24</v>
      </c>
      <c r="J120" s="52" t="str">
        <f>IF(J14="","",J14)</f>
        <v>9. 8. 2024</v>
      </c>
      <c r="L120" s="32"/>
    </row>
    <row r="121" spans="2:63" s="1" customFormat="1" ht="6.95" customHeight="1">
      <c r="B121" s="32"/>
      <c r="L121" s="32"/>
    </row>
    <row r="122" spans="2:63" s="1" customFormat="1" ht="25.7" customHeight="1">
      <c r="B122" s="32"/>
      <c r="C122" s="27" t="s">
        <v>28</v>
      </c>
      <c r="F122" s="25" t="str">
        <f>E17</f>
        <v>město Pacov</v>
      </c>
      <c r="I122" s="27" t="s">
        <v>34</v>
      </c>
      <c r="J122" s="30" t="str">
        <f>E23</f>
        <v>PROJEKT CENTRUM NOVA s.r.o.</v>
      </c>
      <c r="L122" s="32"/>
    </row>
    <row r="123" spans="2:63" s="1" customFormat="1" ht="15.2" customHeight="1">
      <c r="B123" s="32"/>
      <c r="C123" s="27" t="s">
        <v>32</v>
      </c>
      <c r="F123" s="25" t="str">
        <f>IF(E20="","",E20)</f>
        <v>Vyplň údaj</v>
      </c>
      <c r="I123" s="27" t="s">
        <v>39</v>
      </c>
      <c r="J123" s="30" t="str">
        <f>E26</f>
        <v xml:space="preserve"> </v>
      </c>
      <c r="L123" s="32"/>
    </row>
    <row r="124" spans="2:63" s="1" customFormat="1" ht="10.35" customHeight="1">
      <c r="B124" s="32"/>
      <c r="L124" s="32"/>
    </row>
    <row r="125" spans="2:63" s="10" customFormat="1" ht="29.25" customHeight="1">
      <c r="B125" s="116"/>
      <c r="C125" s="117" t="s">
        <v>179</v>
      </c>
      <c r="D125" s="118" t="s">
        <v>68</v>
      </c>
      <c r="E125" s="118" t="s">
        <v>64</v>
      </c>
      <c r="F125" s="118" t="s">
        <v>65</v>
      </c>
      <c r="G125" s="118" t="s">
        <v>180</v>
      </c>
      <c r="H125" s="118" t="s">
        <v>181</v>
      </c>
      <c r="I125" s="118" t="s">
        <v>182</v>
      </c>
      <c r="J125" s="118" t="s">
        <v>173</v>
      </c>
      <c r="K125" s="119" t="s">
        <v>183</v>
      </c>
      <c r="L125" s="116"/>
      <c r="M125" s="59" t="s">
        <v>1</v>
      </c>
      <c r="N125" s="60" t="s">
        <v>47</v>
      </c>
      <c r="O125" s="60" t="s">
        <v>184</v>
      </c>
      <c r="P125" s="60" t="s">
        <v>185</v>
      </c>
      <c r="Q125" s="60" t="s">
        <v>186</v>
      </c>
      <c r="R125" s="60" t="s">
        <v>187</v>
      </c>
      <c r="S125" s="60" t="s">
        <v>188</v>
      </c>
      <c r="T125" s="61" t="s">
        <v>189</v>
      </c>
    </row>
    <row r="126" spans="2:63" s="1" customFormat="1" ht="22.9" customHeight="1">
      <c r="B126" s="32"/>
      <c r="C126" s="64" t="s">
        <v>190</v>
      </c>
      <c r="J126" s="120">
        <f>BK126</f>
        <v>0</v>
      </c>
      <c r="L126" s="32"/>
      <c r="M126" s="62"/>
      <c r="N126" s="53"/>
      <c r="O126" s="53"/>
      <c r="P126" s="121">
        <f>P127</f>
        <v>0</v>
      </c>
      <c r="Q126" s="53"/>
      <c r="R126" s="121">
        <f>R127</f>
        <v>152.51389999999998</v>
      </c>
      <c r="S126" s="53"/>
      <c r="T126" s="122">
        <f>T127</f>
        <v>0.2</v>
      </c>
      <c r="AT126" s="17" t="s">
        <v>82</v>
      </c>
      <c r="AU126" s="17" t="s">
        <v>175</v>
      </c>
      <c r="BK126" s="123">
        <f>BK127</f>
        <v>0</v>
      </c>
    </row>
    <row r="127" spans="2:63" s="11" customFormat="1" ht="25.9" customHeight="1">
      <c r="B127" s="124"/>
      <c r="D127" s="125" t="s">
        <v>82</v>
      </c>
      <c r="E127" s="126" t="s">
        <v>266</v>
      </c>
      <c r="F127" s="126" t="s">
        <v>267</v>
      </c>
      <c r="I127" s="127"/>
      <c r="J127" s="128">
        <f>BK127</f>
        <v>0</v>
      </c>
      <c r="L127" s="124"/>
      <c r="M127" s="129"/>
      <c r="P127" s="130">
        <f>P128+P214+P222+P354</f>
        <v>0</v>
      </c>
      <c r="R127" s="130">
        <f>R128+R214+R222+R354</f>
        <v>152.51389999999998</v>
      </c>
      <c r="T127" s="131">
        <f>T128+T214+T222+T354</f>
        <v>0.2</v>
      </c>
      <c r="AR127" s="125" t="s">
        <v>21</v>
      </c>
      <c r="AT127" s="132" t="s">
        <v>82</v>
      </c>
      <c r="AU127" s="132" t="s">
        <v>83</v>
      </c>
      <c r="AY127" s="125" t="s">
        <v>194</v>
      </c>
      <c r="BK127" s="133">
        <f>BK128+BK214+BK222+BK354</f>
        <v>0</v>
      </c>
    </row>
    <row r="128" spans="2:63" s="11" customFormat="1" ht="22.9" customHeight="1">
      <c r="B128" s="124"/>
      <c r="D128" s="125" t="s">
        <v>82</v>
      </c>
      <c r="E128" s="134" t="s">
        <v>21</v>
      </c>
      <c r="F128" s="134" t="s">
        <v>268</v>
      </c>
      <c r="I128" s="127"/>
      <c r="J128" s="135">
        <f>BK128</f>
        <v>0</v>
      </c>
      <c r="L128" s="124"/>
      <c r="M128" s="129"/>
      <c r="P128" s="130">
        <f>P129+SUM(P130:P209)</f>
        <v>0</v>
      </c>
      <c r="R128" s="130">
        <f>R129+SUM(R130:R209)</f>
        <v>113.54946</v>
      </c>
      <c r="T128" s="131">
        <f>T129+SUM(T130:T209)</f>
        <v>0</v>
      </c>
      <c r="AR128" s="125" t="s">
        <v>21</v>
      </c>
      <c r="AT128" s="132" t="s">
        <v>82</v>
      </c>
      <c r="AU128" s="132" t="s">
        <v>21</v>
      </c>
      <c r="AY128" s="125" t="s">
        <v>194</v>
      </c>
      <c r="BK128" s="133">
        <f>BK129+SUM(BK130:BK209)</f>
        <v>0</v>
      </c>
    </row>
    <row r="129" spans="2:65" s="1" customFormat="1" ht="24.2" customHeight="1">
      <c r="B129" s="32"/>
      <c r="C129" s="136" t="s">
        <v>21</v>
      </c>
      <c r="D129" s="136" t="s">
        <v>197</v>
      </c>
      <c r="E129" s="137" t="s">
        <v>915</v>
      </c>
      <c r="F129" s="138" t="s">
        <v>916</v>
      </c>
      <c r="G129" s="139" t="s">
        <v>492</v>
      </c>
      <c r="H129" s="140">
        <v>1</v>
      </c>
      <c r="I129" s="141"/>
      <c r="J129" s="142">
        <f>ROUND(I129*H129,2)</f>
        <v>0</v>
      </c>
      <c r="K129" s="138" t="s">
        <v>272</v>
      </c>
      <c r="L129" s="32"/>
      <c r="M129" s="143" t="s">
        <v>1</v>
      </c>
      <c r="N129" s="144" t="s">
        <v>48</v>
      </c>
      <c r="P129" s="145">
        <f>O129*H129</f>
        <v>0</v>
      </c>
      <c r="Q129" s="145">
        <v>8.6800000000000002E-3</v>
      </c>
      <c r="R129" s="145">
        <f>Q129*H129</f>
        <v>8.6800000000000002E-3</v>
      </c>
      <c r="S129" s="145">
        <v>0</v>
      </c>
      <c r="T129" s="146">
        <f>S129*H129</f>
        <v>0</v>
      </c>
      <c r="AR129" s="147" t="s">
        <v>193</v>
      </c>
      <c r="AT129" s="147" t="s">
        <v>197</v>
      </c>
      <c r="AU129" s="147" t="s">
        <v>91</v>
      </c>
      <c r="AY129" s="17" t="s">
        <v>194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7" t="s">
        <v>21</v>
      </c>
      <c r="BK129" s="148">
        <f>ROUND(I129*H129,2)</f>
        <v>0</v>
      </c>
      <c r="BL129" s="17" t="s">
        <v>193</v>
      </c>
      <c r="BM129" s="147" t="s">
        <v>1623</v>
      </c>
    </row>
    <row r="130" spans="2:65" s="1" customFormat="1" ht="58.5">
      <c r="B130" s="32"/>
      <c r="D130" s="149" t="s">
        <v>202</v>
      </c>
      <c r="F130" s="150" t="s">
        <v>918</v>
      </c>
      <c r="I130" s="151"/>
      <c r="L130" s="32"/>
      <c r="M130" s="152"/>
      <c r="T130" s="56"/>
      <c r="AT130" s="17" t="s">
        <v>202</v>
      </c>
      <c r="AU130" s="17" t="s">
        <v>91</v>
      </c>
    </row>
    <row r="131" spans="2:65" s="1" customFormat="1" ht="11.25">
      <c r="B131" s="32"/>
      <c r="D131" s="156" t="s">
        <v>275</v>
      </c>
      <c r="F131" s="157" t="s">
        <v>919</v>
      </c>
      <c r="I131" s="151"/>
      <c r="L131" s="32"/>
      <c r="M131" s="152"/>
      <c r="T131" s="56"/>
      <c r="AT131" s="17" t="s">
        <v>275</v>
      </c>
      <c r="AU131" s="17" t="s">
        <v>91</v>
      </c>
    </row>
    <row r="132" spans="2:65" s="1" customFormat="1" ht="24.2" customHeight="1">
      <c r="B132" s="32"/>
      <c r="C132" s="136" t="s">
        <v>91</v>
      </c>
      <c r="D132" s="136" t="s">
        <v>197</v>
      </c>
      <c r="E132" s="137" t="s">
        <v>925</v>
      </c>
      <c r="F132" s="138" t="s">
        <v>926</v>
      </c>
      <c r="G132" s="139" t="s">
        <v>492</v>
      </c>
      <c r="H132" s="140">
        <v>1</v>
      </c>
      <c r="I132" s="141"/>
      <c r="J132" s="142">
        <f>ROUND(I132*H132,2)</f>
        <v>0</v>
      </c>
      <c r="K132" s="138" t="s">
        <v>272</v>
      </c>
      <c r="L132" s="32"/>
      <c r="M132" s="143" t="s">
        <v>1</v>
      </c>
      <c r="N132" s="144" t="s">
        <v>48</v>
      </c>
      <c r="P132" s="145">
        <f>O132*H132</f>
        <v>0</v>
      </c>
      <c r="Q132" s="145">
        <v>3.6900000000000002E-2</v>
      </c>
      <c r="R132" s="145">
        <f>Q132*H132</f>
        <v>3.6900000000000002E-2</v>
      </c>
      <c r="S132" s="145">
        <v>0</v>
      </c>
      <c r="T132" s="146">
        <f>S132*H132</f>
        <v>0</v>
      </c>
      <c r="AR132" s="147" t="s">
        <v>193</v>
      </c>
      <c r="AT132" s="147" t="s">
        <v>197</v>
      </c>
      <c r="AU132" s="147" t="s">
        <v>91</v>
      </c>
      <c r="AY132" s="17" t="s">
        <v>194</v>
      </c>
      <c r="BE132" s="148">
        <f>IF(N132="základní",J132,0)</f>
        <v>0</v>
      </c>
      <c r="BF132" s="148">
        <f>IF(N132="snížená",J132,0)</f>
        <v>0</v>
      </c>
      <c r="BG132" s="148">
        <f>IF(N132="zákl. přenesená",J132,0)</f>
        <v>0</v>
      </c>
      <c r="BH132" s="148">
        <f>IF(N132="sníž. přenesená",J132,0)</f>
        <v>0</v>
      </c>
      <c r="BI132" s="148">
        <f>IF(N132="nulová",J132,0)</f>
        <v>0</v>
      </c>
      <c r="BJ132" s="17" t="s">
        <v>21</v>
      </c>
      <c r="BK132" s="148">
        <f>ROUND(I132*H132,2)</f>
        <v>0</v>
      </c>
      <c r="BL132" s="17" t="s">
        <v>193</v>
      </c>
      <c r="BM132" s="147" t="s">
        <v>1624</v>
      </c>
    </row>
    <row r="133" spans="2:65" s="1" customFormat="1" ht="58.5">
      <c r="B133" s="32"/>
      <c r="D133" s="149" t="s">
        <v>202</v>
      </c>
      <c r="F133" s="150" t="s">
        <v>928</v>
      </c>
      <c r="I133" s="151"/>
      <c r="L133" s="32"/>
      <c r="M133" s="152"/>
      <c r="T133" s="56"/>
      <c r="AT133" s="17" t="s">
        <v>202</v>
      </c>
      <c r="AU133" s="17" t="s">
        <v>91</v>
      </c>
    </row>
    <row r="134" spans="2:65" s="1" customFormat="1" ht="11.25">
      <c r="B134" s="32"/>
      <c r="D134" s="156" t="s">
        <v>275</v>
      </c>
      <c r="F134" s="157" t="s">
        <v>929</v>
      </c>
      <c r="I134" s="151"/>
      <c r="L134" s="32"/>
      <c r="M134" s="152"/>
      <c r="T134" s="56"/>
      <c r="AT134" s="17" t="s">
        <v>275</v>
      </c>
      <c r="AU134" s="17" t="s">
        <v>91</v>
      </c>
    </row>
    <row r="135" spans="2:65" s="1" customFormat="1" ht="37.9" customHeight="1">
      <c r="B135" s="32"/>
      <c r="C135" s="136" t="s">
        <v>208</v>
      </c>
      <c r="D135" s="136" t="s">
        <v>197</v>
      </c>
      <c r="E135" s="137" t="s">
        <v>1625</v>
      </c>
      <c r="F135" s="138" t="s">
        <v>1626</v>
      </c>
      <c r="G135" s="139" t="s">
        <v>279</v>
      </c>
      <c r="H135" s="140">
        <v>8.1999999999999993</v>
      </c>
      <c r="I135" s="141"/>
      <c r="J135" s="142">
        <f>ROUND(I135*H135,2)</f>
        <v>0</v>
      </c>
      <c r="K135" s="138" t="s">
        <v>272</v>
      </c>
      <c r="L135" s="32"/>
      <c r="M135" s="143" t="s">
        <v>1</v>
      </c>
      <c r="N135" s="144" t="s">
        <v>48</v>
      </c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193</v>
      </c>
      <c r="AT135" s="147" t="s">
        <v>197</v>
      </c>
      <c r="AU135" s="147" t="s">
        <v>91</v>
      </c>
      <c r="AY135" s="17" t="s">
        <v>194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7" t="s">
        <v>21</v>
      </c>
      <c r="BK135" s="148">
        <f>ROUND(I135*H135,2)</f>
        <v>0</v>
      </c>
      <c r="BL135" s="17" t="s">
        <v>193</v>
      </c>
      <c r="BM135" s="147" t="s">
        <v>1627</v>
      </c>
    </row>
    <row r="136" spans="2:65" s="1" customFormat="1" ht="29.25">
      <c r="B136" s="32"/>
      <c r="D136" s="149" t="s">
        <v>202</v>
      </c>
      <c r="F136" s="150" t="s">
        <v>1628</v>
      </c>
      <c r="I136" s="151"/>
      <c r="L136" s="32"/>
      <c r="M136" s="152"/>
      <c r="T136" s="56"/>
      <c r="AT136" s="17" t="s">
        <v>202</v>
      </c>
      <c r="AU136" s="17" t="s">
        <v>91</v>
      </c>
    </row>
    <row r="137" spans="2:65" s="1" customFormat="1" ht="11.25">
      <c r="B137" s="32"/>
      <c r="D137" s="156" t="s">
        <v>275</v>
      </c>
      <c r="F137" s="157" t="s">
        <v>1629</v>
      </c>
      <c r="I137" s="151"/>
      <c r="L137" s="32"/>
      <c r="M137" s="152"/>
      <c r="T137" s="56"/>
      <c r="AT137" s="17" t="s">
        <v>275</v>
      </c>
      <c r="AU137" s="17" t="s">
        <v>91</v>
      </c>
    </row>
    <row r="138" spans="2:65" s="12" customFormat="1" ht="11.25">
      <c r="B138" s="158"/>
      <c r="D138" s="149" t="s">
        <v>283</v>
      </c>
      <c r="E138" s="159" t="s">
        <v>1</v>
      </c>
      <c r="F138" s="160" t="s">
        <v>1630</v>
      </c>
      <c r="H138" s="161">
        <v>16.399999999999999</v>
      </c>
      <c r="I138" s="162"/>
      <c r="L138" s="158"/>
      <c r="M138" s="163"/>
      <c r="T138" s="164"/>
      <c r="AT138" s="159" t="s">
        <v>283</v>
      </c>
      <c r="AU138" s="159" t="s">
        <v>91</v>
      </c>
      <c r="AV138" s="12" t="s">
        <v>91</v>
      </c>
      <c r="AW138" s="12" t="s">
        <v>38</v>
      </c>
      <c r="AX138" s="12" t="s">
        <v>21</v>
      </c>
      <c r="AY138" s="159" t="s">
        <v>194</v>
      </c>
    </row>
    <row r="139" spans="2:65" s="12" customFormat="1" ht="11.25">
      <c r="B139" s="158"/>
      <c r="D139" s="149" t="s">
        <v>283</v>
      </c>
      <c r="F139" s="160" t="s">
        <v>1631</v>
      </c>
      <c r="H139" s="161">
        <v>8.1999999999999993</v>
      </c>
      <c r="I139" s="162"/>
      <c r="L139" s="158"/>
      <c r="M139" s="163"/>
      <c r="T139" s="164"/>
      <c r="AT139" s="159" t="s">
        <v>283</v>
      </c>
      <c r="AU139" s="159" t="s">
        <v>91</v>
      </c>
      <c r="AV139" s="12" t="s">
        <v>91</v>
      </c>
      <c r="AW139" s="12" t="s">
        <v>4</v>
      </c>
      <c r="AX139" s="12" t="s">
        <v>21</v>
      </c>
      <c r="AY139" s="159" t="s">
        <v>194</v>
      </c>
    </row>
    <row r="140" spans="2:65" s="1" customFormat="1" ht="37.9" customHeight="1">
      <c r="B140" s="32"/>
      <c r="C140" s="136" t="s">
        <v>193</v>
      </c>
      <c r="D140" s="136" t="s">
        <v>197</v>
      </c>
      <c r="E140" s="137" t="s">
        <v>1632</v>
      </c>
      <c r="F140" s="138" t="s">
        <v>1633</v>
      </c>
      <c r="G140" s="139" t="s">
        <v>279</v>
      </c>
      <c r="H140" s="140">
        <v>55.951999999999998</v>
      </c>
      <c r="I140" s="141"/>
      <c r="J140" s="142">
        <f>ROUND(I140*H140,2)</f>
        <v>0</v>
      </c>
      <c r="K140" s="138" t="s">
        <v>272</v>
      </c>
      <c r="L140" s="32"/>
      <c r="M140" s="143" t="s">
        <v>1</v>
      </c>
      <c r="N140" s="144" t="s">
        <v>48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193</v>
      </c>
      <c r="AT140" s="147" t="s">
        <v>197</v>
      </c>
      <c r="AU140" s="147" t="s">
        <v>91</v>
      </c>
      <c r="AY140" s="17" t="s">
        <v>194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7" t="s">
        <v>21</v>
      </c>
      <c r="BK140" s="148">
        <f>ROUND(I140*H140,2)</f>
        <v>0</v>
      </c>
      <c r="BL140" s="17" t="s">
        <v>193</v>
      </c>
      <c r="BM140" s="147" t="s">
        <v>1634</v>
      </c>
    </row>
    <row r="141" spans="2:65" s="1" customFormat="1" ht="29.25">
      <c r="B141" s="32"/>
      <c r="D141" s="149" t="s">
        <v>202</v>
      </c>
      <c r="F141" s="150" t="s">
        <v>1635</v>
      </c>
      <c r="I141" s="151"/>
      <c r="L141" s="32"/>
      <c r="M141" s="152"/>
      <c r="T141" s="56"/>
      <c r="AT141" s="17" t="s">
        <v>202</v>
      </c>
      <c r="AU141" s="17" t="s">
        <v>91</v>
      </c>
    </row>
    <row r="142" spans="2:65" s="1" customFormat="1" ht="11.25">
      <c r="B142" s="32"/>
      <c r="D142" s="156" t="s">
        <v>275</v>
      </c>
      <c r="F142" s="157" t="s">
        <v>1636</v>
      </c>
      <c r="I142" s="151"/>
      <c r="L142" s="32"/>
      <c r="M142" s="152"/>
      <c r="T142" s="56"/>
      <c r="AT142" s="17" t="s">
        <v>275</v>
      </c>
      <c r="AU142" s="17" t="s">
        <v>91</v>
      </c>
    </row>
    <row r="143" spans="2:65" s="14" customFormat="1" ht="11.25">
      <c r="B143" s="182"/>
      <c r="D143" s="149" t="s">
        <v>283</v>
      </c>
      <c r="E143" s="183" t="s">
        <v>1</v>
      </c>
      <c r="F143" s="184" t="s">
        <v>1637</v>
      </c>
      <c r="H143" s="183" t="s">
        <v>1</v>
      </c>
      <c r="I143" s="185"/>
      <c r="L143" s="182"/>
      <c r="M143" s="186"/>
      <c r="T143" s="187"/>
      <c r="AT143" s="183" t="s">
        <v>283</v>
      </c>
      <c r="AU143" s="183" t="s">
        <v>91</v>
      </c>
      <c r="AV143" s="14" t="s">
        <v>21</v>
      </c>
      <c r="AW143" s="14" t="s">
        <v>4</v>
      </c>
      <c r="AX143" s="14" t="s">
        <v>83</v>
      </c>
      <c r="AY143" s="183" t="s">
        <v>194</v>
      </c>
    </row>
    <row r="144" spans="2:65" s="12" customFormat="1" ht="11.25">
      <c r="B144" s="158"/>
      <c r="D144" s="149" t="s">
        <v>283</v>
      </c>
      <c r="E144" s="159" t="s">
        <v>1</v>
      </c>
      <c r="F144" s="160" t="s">
        <v>1638</v>
      </c>
      <c r="H144" s="161">
        <v>200.91</v>
      </c>
      <c r="I144" s="162"/>
      <c r="L144" s="158"/>
      <c r="M144" s="163"/>
      <c r="T144" s="164"/>
      <c r="AT144" s="159" t="s">
        <v>283</v>
      </c>
      <c r="AU144" s="159" t="s">
        <v>91</v>
      </c>
      <c r="AV144" s="12" t="s">
        <v>91</v>
      </c>
      <c r="AW144" s="12" t="s">
        <v>38</v>
      </c>
      <c r="AX144" s="12" t="s">
        <v>83</v>
      </c>
      <c r="AY144" s="159" t="s">
        <v>194</v>
      </c>
    </row>
    <row r="145" spans="2:65" s="14" customFormat="1" ht="11.25">
      <c r="B145" s="182"/>
      <c r="D145" s="149" t="s">
        <v>283</v>
      </c>
      <c r="E145" s="183" t="s">
        <v>1</v>
      </c>
      <c r="F145" s="184" t="s">
        <v>1639</v>
      </c>
      <c r="H145" s="183" t="s">
        <v>1</v>
      </c>
      <c r="I145" s="185"/>
      <c r="L145" s="182"/>
      <c r="M145" s="186"/>
      <c r="T145" s="187"/>
      <c r="AT145" s="183" t="s">
        <v>283</v>
      </c>
      <c r="AU145" s="183" t="s">
        <v>91</v>
      </c>
      <c r="AV145" s="14" t="s">
        <v>21</v>
      </c>
      <c r="AW145" s="14" t="s">
        <v>4</v>
      </c>
      <c r="AX145" s="14" t="s">
        <v>83</v>
      </c>
      <c r="AY145" s="183" t="s">
        <v>194</v>
      </c>
    </row>
    <row r="146" spans="2:65" s="12" customFormat="1" ht="11.25">
      <c r="B146" s="158"/>
      <c r="D146" s="149" t="s">
        <v>283</v>
      </c>
      <c r="E146" s="159" t="s">
        <v>1</v>
      </c>
      <c r="F146" s="160" t="s">
        <v>1640</v>
      </c>
      <c r="H146" s="161">
        <v>78.849999999999994</v>
      </c>
      <c r="I146" s="162"/>
      <c r="L146" s="158"/>
      <c r="M146" s="163"/>
      <c r="T146" s="164"/>
      <c r="AT146" s="159" t="s">
        <v>283</v>
      </c>
      <c r="AU146" s="159" t="s">
        <v>91</v>
      </c>
      <c r="AV146" s="12" t="s">
        <v>91</v>
      </c>
      <c r="AW146" s="12" t="s">
        <v>38</v>
      </c>
      <c r="AX146" s="12" t="s">
        <v>83</v>
      </c>
      <c r="AY146" s="159" t="s">
        <v>194</v>
      </c>
    </row>
    <row r="147" spans="2:65" s="13" customFormat="1" ht="11.25">
      <c r="B147" s="165"/>
      <c r="D147" s="149" t="s">
        <v>283</v>
      </c>
      <c r="E147" s="166" t="s">
        <v>1</v>
      </c>
      <c r="F147" s="167" t="s">
        <v>285</v>
      </c>
      <c r="H147" s="168">
        <v>279.76</v>
      </c>
      <c r="I147" s="169"/>
      <c r="L147" s="165"/>
      <c r="M147" s="170"/>
      <c r="T147" s="171"/>
      <c r="AT147" s="166" t="s">
        <v>283</v>
      </c>
      <c r="AU147" s="166" t="s">
        <v>91</v>
      </c>
      <c r="AV147" s="13" t="s">
        <v>193</v>
      </c>
      <c r="AW147" s="13" t="s">
        <v>4</v>
      </c>
      <c r="AX147" s="13" t="s">
        <v>21</v>
      </c>
      <c r="AY147" s="166" t="s">
        <v>194</v>
      </c>
    </row>
    <row r="148" spans="2:65" s="12" customFormat="1" ht="11.25">
      <c r="B148" s="158"/>
      <c r="D148" s="149" t="s">
        <v>283</v>
      </c>
      <c r="F148" s="160" t="s">
        <v>1641</v>
      </c>
      <c r="H148" s="161">
        <v>55.951999999999998</v>
      </c>
      <c r="I148" s="162"/>
      <c r="L148" s="158"/>
      <c r="M148" s="163"/>
      <c r="T148" s="164"/>
      <c r="AT148" s="159" t="s">
        <v>283</v>
      </c>
      <c r="AU148" s="159" t="s">
        <v>91</v>
      </c>
      <c r="AV148" s="12" t="s">
        <v>91</v>
      </c>
      <c r="AW148" s="12" t="s">
        <v>4</v>
      </c>
      <c r="AX148" s="12" t="s">
        <v>21</v>
      </c>
      <c r="AY148" s="159" t="s">
        <v>194</v>
      </c>
    </row>
    <row r="149" spans="2:65" s="1" customFormat="1" ht="33" customHeight="1">
      <c r="B149" s="32"/>
      <c r="C149" s="136" t="s">
        <v>217</v>
      </c>
      <c r="D149" s="136" t="s">
        <v>197</v>
      </c>
      <c r="E149" s="137" t="s">
        <v>1642</v>
      </c>
      <c r="F149" s="138" t="s">
        <v>1643</v>
      </c>
      <c r="G149" s="139" t="s">
        <v>279</v>
      </c>
      <c r="H149" s="140">
        <v>8.1999999999999993</v>
      </c>
      <c r="I149" s="141"/>
      <c r="J149" s="142">
        <f>ROUND(I149*H149,2)</f>
        <v>0</v>
      </c>
      <c r="K149" s="138" t="s">
        <v>272</v>
      </c>
      <c r="L149" s="32"/>
      <c r="M149" s="143" t="s">
        <v>1</v>
      </c>
      <c r="N149" s="144" t="s">
        <v>48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193</v>
      </c>
      <c r="AT149" s="147" t="s">
        <v>197</v>
      </c>
      <c r="AU149" s="147" t="s">
        <v>91</v>
      </c>
      <c r="AY149" s="17" t="s">
        <v>194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7" t="s">
        <v>21</v>
      </c>
      <c r="BK149" s="148">
        <f>ROUND(I149*H149,2)</f>
        <v>0</v>
      </c>
      <c r="BL149" s="17" t="s">
        <v>193</v>
      </c>
      <c r="BM149" s="147" t="s">
        <v>1644</v>
      </c>
    </row>
    <row r="150" spans="2:65" s="1" customFormat="1" ht="29.25">
      <c r="B150" s="32"/>
      <c r="D150" s="149" t="s">
        <v>202</v>
      </c>
      <c r="F150" s="150" t="s">
        <v>1645</v>
      </c>
      <c r="I150" s="151"/>
      <c r="L150" s="32"/>
      <c r="M150" s="152"/>
      <c r="T150" s="56"/>
      <c r="AT150" s="17" t="s">
        <v>202</v>
      </c>
      <c r="AU150" s="17" t="s">
        <v>91</v>
      </c>
    </row>
    <row r="151" spans="2:65" s="1" customFormat="1" ht="11.25">
      <c r="B151" s="32"/>
      <c r="D151" s="156" t="s">
        <v>275</v>
      </c>
      <c r="F151" s="157" t="s">
        <v>1646</v>
      </c>
      <c r="I151" s="151"/>
      <c r="L151" s="32"/>
      <c r="M151" s="152"/>
      <c r="T151" s="56"/>
      <c r="AT151" s="17" t="s">
        <v>275</v>
      </c>
      <c r="AU151" s="17" t="s">
        <v>91</v>
      </c>
    </row>
    <row r="152" spans="2:65" s="12" customFormat="1" ht="11.25">
      <c r="B152" s="158"/>
      <c r="D152" s="149" t="s">
        <v>283</v>
      </c>
      <c r="F152" s="160" t="s">
        <v>1631</v>
      </c>
      <c r="H152" s="161">
        <v>8.1999999999999993</v>
      </c>
      <c r="I152" s="162"/>
      <c r="L152" s="158"/>
      <c r="M152" s="163"/>
      <c r="T152" s="164"/>
      <c r="AT152" s="159" t="s">
        <v>283</v>
      </c>
      <c r="AU152" s="159" t="s">
        <v>91</v>
      </c>
      <c r="AV152" s="12" t="s">
        <v>91</v>
      </c>
      <c r="AW152" s="12" t="s">
        <v>4</v>
      </c>
      <c r="AX152" s="12" t="s">
        <v>21</v>
      </c>
      <c r="AY152" s="159" t="s">
        <v>194</v>
      </c>
    </row>
    <row r="153" spans="2:65" s="1" customFormat="1" ht="33" customHeight="1">
      <c r="B153" s="32"/>
      <c r="C153" s="136" t="s">
        <v>222</v>
      </c>
      <c r="D153" s="136" t="s">
        <v>197</v>
      </c>
      <c r="E153" s="137" t="s">
        <v>1647</v>
      </c>
      <c r="F153" s="138" t="s">
        <v>1648</v>
      </c>
      <c r="G153" s="139" t="s">
        <v>279</v>
      </c>
      <c r="H153" s="140">
        <v>41.963999999999999</v>
      </c>
      <c r="I153" s="141"/>
      <c r="J153" s="142">
        <f>ROUND(I153*H153,2)</f>
        <v>0</v>
      </c>
      <c r="K153" s="138" t="s">
        <v>272</v>
      </c>
      <c r="L153" s="32"/>
      <c r="M153" s="143" t="s">
        <v>1</v>
      </c>
      <c r="N153" s="144" t="s">
        <v>48</v>
      </c>
      <c r="P153" s="145">
        <f>O153*H153</f>
        <v>0</v>
      </c>
      <c r="Q153" s="145">
        <v>0</v>
      </c>
      <c r="R153" s="145">
        <f>Q153*H153</f>
        <v>0</v>
      </c>
      <c r="S153" s="145">
        <v>0</v>
      </c>
      <c r="T153" s="146">
        <f>S153*H153</f>
        <v>0</v>
      </c>
      <c r="AR153" s="147" t="s">
        <v>193</v>
      </c>
      <c r="AT153" s="147" t="s">
        <v>197</v>
      </c>
      <c r="AU153" s="147" t="s">
        <v>91</v>
      </c>
      <c r="AY153" s="17" t="s">
        <v>194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7" t="s">
        <v>21</v>
      </c>
      <c r="BK153" s="148">
        <f>ROUND(I153*H153,2)</f>
        <v>0</v>
      </c>
      <c r="BL153" s="17" t="s">
        <v>193</v>
      </c>
      <c r="BM153" s="147" t="s">
        <v>1649</v>
      </c>
    </row>
    <row r="154" spans="2:65" s="1" customFormat="1" ht="29.25">
      <c r="B154" s="32"/>
      <c r="D154" s="149" t="s">
        <v>202</v>
      </c>
      <c r="F154" s="150" t="s">
        <v>1650</v>
      </c>
      <c r="I154" s="151"/>
      <c r="L154" s="32"/>
      <c r="M154" s="152"/>
      <c r="T154" s="56"/>
      <c r="AT154" s="17" t="s">
        <v>202</v>
      </c>
      <c r="AU154" s="17" t="s">
        <v>91</v>
      </c>
    </row>
    <row r="155" spans="2:65" s="1" customFormat="1" ht="11.25">
      <c r="B155" s="32"/>
      <c r="D155" s="156" t="s">
        <v>275</v>
      </c>
      <c r="F155" s="157" t="s">
        <v>1651</v>
      </c>
      <c r="I155" s="151"/>
      <c r="L155" s="32"/>
      <c r="M155" s="152"/>
      <c r="T155" s="56"/>
      <c r="AT155" s="17" t="s">
        <v>275</v>
      </c>
      <c r="AU155" s="17" t="s">
        <v>91</v>
      </c>
    </row>
    <row r="156" spans="2:65" s="12" customFormat="1" ht="11.25">
      <c r="B156" s="158"/>
      <c r="D156" s="149" t="s">
        <v>283</v>
      </c>
      <c r="F156" s="160" t="s">
        <v>1652</v>
      </c>
      <c r="H156" s="161">
        <v>41.963999999999999</v>
      </c>
      <c r="I156" s="162"/>
      <c r="L156" s="158"/>
      <c r="M156" s="163"/>
      <c r="T156" s="164"/>
      <c r="AT156" s="159" t="s">
        <v>283</v>
      </c>
      <c r="AU156" s="159" t="s">
        <v>91</v>
      </c>
      <c r="AV156" s="12" t="s">
        <v>91</v>
      </c>
      <c r="AW156" s="12" t="s">
        <v>4</v>
      </c>
      <c r="AX156" s="12" t="s">
        <v>21</v>
      </c>
      <c r="AY156" s="159" t="s">
        <v>194</v>
      </c>
    </row>
    <row r="157" spans="2:65" s="1" customFormat="1" ht="33" customHeight="1">
      <c r="B157" s="32"/>
      <c r="C157" s="136" t="s">
        <v>227</v>
      </c>
      <c r="D157" s="136" t="s">
        <v>197</v>
      </c>
      <c r="E157" s="137" t="s">
        <v>1653</v>
      </c>
      <c r="F157" s="138" t="s">
        <v>1654</v>
      </c>
      <c r="G157" s="139" t="s">
        <v>279</v>
      </c>
      <c r="H157" s="140">
        <v>83.927999999999997</v>
      </c>
      <c r="I157" s="141"/>
      <c r="J157" s="142">
        <f>ROUND(I157*H157,2)</f>
        <v>0</v>
      </c>
      <c r="K157" s="138" t="s">
        <v>272</v>
      </c>
      <c r="L157" s="32"/>
      <c r="M157" s="143" t="s">
        <v>1</v>
      </c>
      <c r="N157" s="144" t="s">
        <v>48</v>
      </c>
      <c r="P157" s="145">
        <f>O157*H157</f>
        <v>0</v>
      </c>
      <c r="Q157" s="145">
        <v>0</v>
      </c>
      <c r="R157" s="145">
        <f>Q157*H157</f>
        <v>0</v>
      </c>
      <c r="S157" s="145">
        <v>0</v>
      </c>
      <c r="T157" s="146">
        <f>S157*H157</f>
        <v>0</v>
      </c>
      <c r="AR157" s="147" t="s">
        <v>193</v>
      </c>
      <c r="AT157" s="147" t="s">
        <v>197</v>
      </c>
      <c r="AU157" s="147" t="s">
        <v>91</v>
      </c>
      <c r="AY157" s="17" t="s">
        <v>194</v>
      </c>
      <c r="BE157" s="148">
        <f>IF(N157="základní",J157,0)</f>
        <v>0</v>
      </c>
      <c r="BF157" s="148">
        <f>IF(N157="snížená",J157,0)</f>
        <v>0</v>
      </c>
      <c r="BG157" s="148">
        <f>IF(N157="zákl. přenesená",J157,0)</f>
        <v>0</v>
      </c>
      <c r="BH157" s="148">
        <f>IF(N157="sníž. přenesená",J157,0)</f>
        <v>0</v>
      </c>
      <c r="BI157" s="148">
        <f>IF(N157="nulová",J157,0)</f>
        <v>0</v>
      </c>
      <c r="BJ157" s="17" t="s">
        <v>21</v>
      </c>
      <c r="BK157" s="148">
        <f>ROUND(I157*H157,2)</f>
        <v>0</v>
      </c>
      <c r="BL157" s="17" t="s">
        <v>193</v>
      </c>
      <c r="BM157" s="147" t="s">
        <v>1655</v>
      </c>
    </row>
    <row r="158" spans="2:65" s="1" customFormat="1" ht="29.25">
      <c r="B158" s="32"/>
      <c r="D158" s="149" t="s">
        <v>202</v>
      </c>
      <c r="F158" s="150" t="s">
        <v>1656</v>
      </c>
      <c r="I158" s="151"/>
      <c r="L158" s="32"/>
      <c r="M158" s="152"/>
      <c r="T158" s="56"/>
      <c r="AT158" s="17" t="s">
        <v>202</v>
      </c>
      <c r="AU158" s="17" t="s">
        <v>91</v>
      </c>
    </row>
    <row r="159" spans="2:65" s="1" customFormat="1" ht="11.25">
      <c r="B159" s="32"/>
      <c r="D159" s="156" t="s">
        <v>275</v>
      </c>
      <c r="F159" s="157" t="s">
        <v>1657</v>
      </c>
      <c r="I159" s="151"/>
      <c r="L159" s="32"/>
      <c r="M159" s="152"/>
      <c r="T159" s="56"/>
      <c r="AT159" s="17" t="s">
        <v>275</v>
      </c>
      <c r="AU159" s="17" t="s">
        <v>91</v>
      </c>
    </row>
    <row r="160" spans="2:65" s="12" customFormat="1" ht="11.25">
      <c r="B160" s="158"/>
      <c r="D160" s="149" t="s">
        <v>283</v>
      </c>
      <c r="F160" s="160" t="s">
        <v>1658</v>
      </c>
      <c r="H160" s="161">
        <v>83.927999999999997</v>
      </c>
      <c r="I160" s="162"/>
      <c r="L160" s="158"/>
      <c r="M160" s="163"/>
      <c r="T160" s="164"/>
      <c r="AT160" s="159" t="s">
        <v>283</v>
      </c>
      <c r="AU160" s="159" t="s">
        <v>91</v>
      </c>
      <c r="AV160" s="12" t="s">
        <v>91</v>
      </c>
      <c r="AW160" s="12" t="s">
        <v>4</v>
      </c>
      <c r="AX160" s="12" t="s">
        <v>21</v>
      </c>
      <c r="AY160" s="159" t="s">
        <v>194</v>
      </c>
    </row>
    <row r="161" spans="2:65" s="1" customFormat="1" ht="33" customHeight="1">
      <c r="B161" s="32"/>
      <c r="C161" s="136" t="s">
        <v>232</v>
      </c>
      <c r="D161" s="136" t="s">
        <v>197</v>
      </c>
      <c r="E161" s="137" t="s">
        <v>1659</v>
      </c>
      <c r="F161" s="138" t="s">
        <v>1660</v>
      </c>
      <c r="G161" s="139" t="s">
        <v>279</v>
      </c>
      <c r="H161" s="140">
        <v>69.94</v>
      </c>
      <c r="I161" s="141"/>
      <c r="J161" s="142">
        <f>ROUND(I161*H161,2)</f>
        <v>0</v>
      </c>
      <c r="K161" s="138" t="s">
        <v>272</v>
      </c>
      <c r="L161" s="32"/>
      <c r="M161" s="143" t="s">
        <v>1</v>
      </c>
      <c r="N161" s="144" t="s">
        <v>48</v>
      </c>
      <c r="P161" s="145">
        <f>O161*H161</f>
        <v>0</v>
      </c>
      <c r="Q161" s="145">
        <v>0</v>
      </c>
      <c r="R161" s="145">
        <f>Q161*H161</f>
        <v>0</v>
      </c>
      <c r="S161" s="145">
        <v>0</v>
      </c>
      <c r="T161" s="146">
        <f>S161*H161</f>
        <v>0</v>
      </c>
      <c r="AR161" s="147" t="s">
        <v>193</v>
      </c>
      <c r="AT161" s="147" t="s">
        <v>197</v>
      </c>
      <c r="AU161" s="147" t="s">
        <v>91</v>
      </c>
      <c r="AY161" s="17" t="s">
        <v>194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7" t="s">
        <v>21</v>
      </c>
      <c r="BK161" s="148">
        <f>ROUND(I161*H161,2)</f>
        <v>0</v>
      </c>
      <c r="BL161" s="17" t="s">
        <v>193</v>
      </c>
      <c r="BM161" s="147" t="s">
        <v>1661</v>
      </c>
    </row>
    <row r="162" spans="2:65" s="1" customFormat="1" ht="29.25">
      <c r="B162" s="32"/>
      <c r="D162" s="149" t="s">
        <v>202</v>
      </c>
      <c r="F162" s="150" t="s">
        <v>1662</v>
      </c>
      <c r="I162" s="151"/>
      <c r="L162" s="32"/>
      <c r="M162" s="152"/>
      <c r="T162" s="56"/>
      <c r="AT162" s="17" t="s">
        <v>202</v>
      </c>
      <c r="AU162" s="17" t="s">
        <v>91</v>
      </c>
    </row>
    <row r="163" spans="2:65" s="1" customFormat="1" ht="11.25">
      <c r="B163" s="32"/>
      <c r="D163" s="156" t="s">
        <v>275</v>
      </c>
      <c r="F163" s="157" t="s">
        <v>1663</v>
      </c>
      <c r="I163" s="151"/>
      <c r="L163" s="32"/>
      <c r="M163" s="152"/>
      <c r="T163" s="56"/>
      <c r="AT163" s="17" t="s">
        <v>275</v>
      </c>
      <c r="AU163" s="17" t="s">
        <v>91</v>
      </c>
    </row>
    <row r="164" spans="2:65" s="12" customFormat="1" ht="11.25">
      <c r="B164" s="158"/>
      <c r="D164" s="149" t="s">
        <v>283</v>
      </c>
      <c r="F164" s="160" t="s">
        <v>1664</v>
      </c>
      <c r="H164" s="161">
        <v>69.94</v>
      </c>
      <c r="I164" s="162"/>
      <c r="L164" s="158"/>
      <c r="M164" s="163"/>
      <c r="T164" s="164"/>
      <c r="AT164" s="159" t="s">
        <v>283</v>
      </c>
      <c r="AU164" s="159" t="s">
        <v>91</v>
      </c>
      <c r="AV164" s="12" t="s">
        <v>91</v>
      </c>
      <c r="AW164" s="12" t="s">
        <v>4</v>
      </c>
      <c r="AX164" s="12" t="s">
        <v>21</v>
      </c>
      <c r="AY164" s="159" t="s">
        <v>194</v>
      </c>
    </row>
    <row r="165" spans="2:65" s="1" customFormat="1" ht="33" customHeight="1">
      <c r="B165" s="32"/>
      <c r="C165" s="136" t="s">
        <v>237</v>
      </c>
      <c r="D165" s="136" t="s">
        <v>197</v>
      </c>
      <c r="E165" s="137" t="s">
        <v>1665</v>
      </c>
      <c r="F165" s="138" t="s">
        <v>1666</v>
      </c>
      <c r="G165" s="139" t="s">
        <v>279</v>
      </c>
      <c r="H165" s="140">
        <v>13.988</v>
      </c>
      <c r="I165" s="141"/>
      <c r="J165" s="142">
        <f>ROUND(I165*H165,2)</f>
        <v>0</v>
      </c>
      <c r="K165" s="138" t="s">
        <v>272</v>
      </c>
      <c r="L165" s="32"/>
      <c r="M165" s="143" t="s">
        <v>1</v>
      </c>
      <c r="N165" s="144" t="s">
        <v>48</v>
      </c>
      <c r="P165" s="145">
        <f>O165*H165</f>
        <v>0</v>
      </c>
      <c r="Q165" s="145">
        <v>0</v>
      </c>
      <c r="R165" s="145">
        <f>Q165*H165</f>
        <v>0</v>
      </c>
      <c r="S165" s="145">
        <v>0</v>
      </c>
      <c r="T165" s="146">
        <f>S165*H165</f>
        <v>0</v>
      </c>
      <c r="AR165" s="147" t="s">
        <v>193</v>
      </c>
      <c r="AT165" s="147" t="s">
        <v>197</v>
      </c>
      <c r="AU165" s="147" t="s">
        <v>91</v>
      </c>
      <c r="AY165" s="17" t="s">
        <v>194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17" t="s">
        <v>21</v>
      </c>
      <c r="BK165" s="148">
        <f>ROUND(I165*H165,2)</f>
        <v>0</v>
      </c>
      <c r="BL165" s="17" t="s">
        <v>193</v>
      </c>
      <c r="BM165" s="147" t="s">
        <v>1667</v>
      </c>
    </row>
    <row r="166" spans="2:65" s="1" customFormat="1" ht="29.25">
      <c r="B166" s="32"/>
      <c r="D166" s="149" t="s">
        <v>202</v>
      </c>
      <c r="F166" s="150" t="s">
        <v>1668</v>
      </c>
      <c r="I166" s="151"/>
      <c r="L166" s="32"/>
      <c r="M166" s="152"/>
      <c r="T166" s="56"/>
      <c r="AT166" s="17" t="s">
        <v>202</v>
      </c>
      <c r="AU166" s="17" t="s">
        <v>91</v>
      </c>
    </row>
    <row r="167" spans="2:65" s="1" customFormat="1" ht="11.25">
      <c r="B167" s="32"/>
      <c r="D167" s="156" t="s">
        <v>275</v>
      </c>
      <c r="F167" s="157" t="s">
        <v>1669</v>
      </c>
      <c r="I167" s="151"/>
      <c r="L167" s="32"/>
      <c r="M167" s="152"/>
      <c r="T167" s="56"/>
      <c r="AT167" s="17" t="s">
        <v>275</v>
      </c>
      <c r="AU167" s="17" t="s">
        <v>91</v>
      </c>
    </row>
    <row r="168" spans="2:65" s="12" customFormat="1" ht="11.25">
      <c r="B168" s="158"/>
      <c r="D168" s="149" t="s">
        <v>283</v>
      </c>
      <c r="F168" s="160" t="s">
        <v>1670</v>
      </c>
      <c r="H168" s="161">
        <v>13.988</v>
      </c>
      <c r="I168" s="162"/>
      <c r="L168" s="158"/>
      <c r="M168" s="163"/>
      <c r="T168" s="164"/>
      <c r="AT168" s="159" t="s">
        <v>283</v>
      </c>
      <c r="AU168" s="159" t="s">
        <v>91</v>
      </c>
      <c r="AV168" s="12" t="s">
        <v>91</v>
      </c>
      <c r="AW168" s="12" t="s">
        <v>4</v>
      </c>
      <c r="AX168" s="12" t="s">
        <v>21</v>
      </c>
      <c r="AY168" s="159" t="s">
        <v>194</v>
      </c>
    </row>
    <row r="169" spans="2:65" s="1" customFormat="1" ht="33" customHeight="1">
      <c r="B169" s="32"/>
      <c r="C169" s="136" t="s">
        <v>26</v>
      </c>
      <c r="D169" s="136" t="s">
        <v>197</v>
      </c>
      <c r="E169" s="137" t="s">
        <v>1021</v>
      </c>
      <c r="F169" s="138" t="s">
        <v>1022</v>
      </c>
      <c r="G169" s="139" t="s">
        <v>279</v>
      </c>
      <c r="H169" s="140">
        <v>13.988</v>
      </c>
      <c r="I169" s="141"/>
      <c r="J169" s="142">
        <f>ROUND(I169*H169,2)</f>
        <v>0</v>
      </c>
      <c r="K169" s="138" t="s">
        <v>272</v>
      </c>
      <c r="L169" s="32"/>
      <c r="M169" s="143" t="s">
        <v>1</v>
      </c>
      <c r="N169" s="144" t="s">
        <v>48</v>
      </c>
      <c r="P169" s="145">
        <f>O169*H169</f>
        <v>0</v>
      </c>
      <c r="Q169" s="145">
        <v>0</v>
      </c>
      <c r="R169" s="145">
        <f>Q169*H169</f>
        <v>0</v>
      </c>
      <c r="S169" s="145">
        <v>0</v>
      </c>
      <c r="T169" s="146">
        <f>S169*H169</f>
        <v>0</v>
      </c>
      <c r="AR169" s="147" t="s">
        <v>193</v>
      </c>
      <c r="AT169" s="147" t="s">
        <v>197</v>
      </c>
      <c r="AU169" s="147" t="s">
        <v>91</v>
      </c>
      <c r="AY169" s="17" t="s">
        <v>194</v>
      </c>
      <c r="BE169" s="148">
        <f>IF(N169="základní",J169,0)</f>
        <v>0</v>
      </c>
      <c r="BF169" s="148">
        <f>IF(N169="snížená",J169,0)</f>
        <v>0</v>
      </c>
      <c r="BG169" s="148">
        <f>IF(N169="zákl. přenesená",J169,0)</f>
        <v>0</v>
      </c>
      <c r="BH169" s="148">
        <f>IF(N169="sníž. přenesená",J169,0)</f>
        <v>0</v>
      </c>
      <c r="BI169" s="148">
        <f>IF(N169="nulová",J169,0)</f>
        <v>0</v>
      </c>
      <c r="BJ169" s="17" t="s">
        <v>21</v>
      </c>
      <c r="BK169" s="148">
        <f>ROUND(I169*H169,2)</f>
        <v>0</v>
      </c>
      <c r="BL169" s="17" t="s">
        <v>193</v>
      </c>
      <c r="BM169" s="147" t="s">
        <v>1671</v>
      </c>
    </row>
    <row r="170" spans="2:65" s="1" customFormat="1" ht="29.25">
      <c r="B170" s="32"/>
      <c r="D170" s="149" t="s">
        <v>202</v>
      </c>
      <c r="F170" s="150" t="s">
        <v>1024</v>
      </c>
      <c r="I170" s="151"/>
      <c r="L170" s="32"/>
      <c r="M170" s="152"/>
      <c r="T170" s="56"/>
      <c r="AT170" s="17" t="s">
        <v>202</v>
      </c>
      <c r="AU170" s="17" t="s">
        <v>91</v>
      </c>
    </row>
    <row r="171" spans="2:65" s="1" customFormat="1" ht="11.25">
      <c r="B171" s="32"/>
      <c r="D171" s="156" t="s">
        <v>275</v>
      </c>
      <c r="F171" s="157" t="s">
        <v>1025</v>
      </c>
      <c r="I171" s="151"/>
      <c r="L171" s="32"/>
      <c r="M171" s="152"/>
      <c r="T171" s="56"/>
      <c r="AT171" s="17" t="s">
        <v>275</v>
      </c>
      <c r="AU171" s="17" t="s">
        <v>91</v>
      </c>
    </row>
    <row r="172" spans="2:65" s="12" customFormat="1" ht="11.25">
      <c r="B172" s="158"/>
      <c r="D172" s="149" t="s">
        <v>283</v>
      </c>
      <c r="F172" s="160" t="s">
        <v>1670</v>
      </c>
      <c r="H172" s="161">
        <v>13.988</v>
      </c>
      <c r="I172" s="162"/>
      <c r="L172" s="158"/>
      <c r="M172" s="163"/>
      <c r="T172" s="164"/>
      <c r="AT172" s="159" t="s">
        <v>283</v>
      </c>
      <c r="AU172" s="159" t="s">
        <v>91</v>
      </c>
      <c r="AV172" s="12" t="s">
        <v>91</v>
      </c>
      <c r="AW172" s="12" t="s">
        <v>4</v>
      </c>
      <c r="AX172" s="12" t="s">
        <v>21</v>
      </c>
      <c r="AY172" s="159" t="s">
        <v>194</v>
      </c>
    </row>
    <row r="173" spans="2:65" s="1" customFormat="1" ht="21.75" customHeight="1">
      <c r="B173" s="32"/>
      <c r="C173" s="136" t="s">
        <v>246</v>
      </c>
      <c r="D173" s="136" t="s">
        <v>197</v>
      </c>
      <c r="E173" s="137" t="s">
        <v>1036</v>
      </c>
      <c r="F173" s="138" t="s">
        <v>1037</v>
      </c>
      <c r="G173" s="139" t="s">
        <v>271</v>
      </c>
      <c r="H173" s="140">
        <v>32.799999999999997</v>
      </c>
      <c r="I173" s="141"/>
      <c r="J173" s="142">
        <f>ROUND(I173*H173,2)</f>
        <v>0</v>
      </c>
      <c r="K173" s="138" t="s">
        <v>272</v>
      </c>
      <c r="L173" s="32"/>
      <c r="M173" s="143" t="s">
        <v>1</v>
      </c>
      <c r="N173" s="144" t="s">
        <v>48</v>
      </c>
      <c r="P173" s="145">
        <f>O173*H173</f>
        <v>0</v>
      </c>
      <c r="Q173" s="145">
        <v>8.4999999999999995E-4</v>
      </c>
      <c r="R173" s="145">
        <f>Q173*H173</f>
        <v>2.7879999999999995E-2</v>
      </c>
      <c r="S173" s="145">
        <v>0</v>
      </c>
      <c r="T173" s="146">
        <f>S173*H173</f>
        <v>0</v>
      </c>
      <c r="AR173" s="147" t="s">
        <v>193</v>
      </c>
      <c r="AT173" s="147" t="s">
        <v>197</v>
      </c>
      <c r="AU173" s="147" t="s">
        <v>91</v>
      </c>
      <c r="AY173" s="17" t="s">
        <v>194</v>
      </c>
      <c r="BE173" s="148">
        <f>IF(N173="základní",J173,0)</f>
        <v>0</v>
      </c>
      <c r="BF173" s="148">
        <f>IF(N173="snížená",J173,0)</f>
        <v>0</v>
      </c>
      <c r="BG173" s="148">
        <f>IF(N173="zákl. přenesená",J173,0)</f>
        <v>0</v>
      </c>
      <c r="BH173" s="148">
        <f>IF(N173="sníž. přenesená",J173,0)</f>
        <v>0</v>
      </c>
      <c r="BI173" s="148">
        <f>IF(N173="nulová",J173,0)</f>
        <v>0</v>
      </c>
      <c r="BJ173" s="17" t="s">
        <v>21</v>
      </c>
      <c r="BK173" s="148">
        <f>ROUND(I173*H173,2)</f>
        <v>0</v>
      </c>
      <c r="BL173" s="17" t="s">
        <v>193</v>
      </c>
      <c r="BM173" s="147" t="s">
        <v>1672</v>
      </c>
    </row>
    <row r="174" spans="2:65" s="1" customFormat="1" ht="29.25">
      <c r="B174" s="32"/>
      <c r="D174" s="149" t="s">
        <v>202</v>
      </c>
      <c r="F174" s="150" t="s">
        <v>1039</v>
      </c>
      <c r="I174" s="151"/>
      <c r="L174" s="32"/>
      <c r="M174" s="152"/>
      <c r="T174" s="56"/>
      <c r="AT174" s="17" t="s">
        <v>202</v>
      </c>
      <c r="AU174" s="17" t="s">
        <v>91</v>
      </c>
    </row>
    <row r="175" spans="2:65" s="1" customFormat="1" ht="11.25">
      <c r="B175" s="32"/>
      <c r="D175" s="156" t="s">
        <v>275</v>
      </c>
      <c r="F175" s="157" t="s">
        <v>1040</v>
      </c>
      <c r="I175" s="151"/>
      <c r="L175" s="32"/>
      <c r="M175" s="152"/>
      <c r="T175" s="56"/>
      <c r="AT175" s="17" t="s">
        <v>275</v>
      </c>
      <c r="AU175" s="17" t="s">
        <v>91</v>
      </c>
    </row>
    <row r="176" spans="2:65" s="12" customFormat="1" ht="11.25">
      <c r="B176" s="158"/>
      <c r="D176" s="149" t="s">
        <v>283</v>
      </c>
      <c r="E176" s="159" t="s">
        <v>1</v>
      </c>
      <c r="F176" s="160" t="s">
        <v>1673</v>
      </c>
      <c r="H176" s="161">
        <v>32.799999999999997</v>
      </c>
      <c r="I176" s="162"/>
      <c r="L176" s="158"/>
      <c r="M176" s="163"/>
      <c r="T176" s="164"/>
      <c r="AT176" s="159" t="s">
        <v>283</v>
      </c>
      <c r="AU176" s="159" t="s">
        <v>91</v>
      </c>
      <c r="AV176" s="12" t="s">
        <v>91</v>
      </c>
      <c r="AW176" s="12" t="s">
        <v>38</v>
      </c>
      <c r="AX176" s="12" t="s">
        <v>83</v>
      </c>
      <c r="AY176" s="159" t="s">
        <v>194</v>
      </c>
    </row>
    <row r="177" spans="2:65" s="1" customFormat="1" ht="24.2" customHeight="1">
      <c r="B177" s="32"/>
      <c r="C177" s="136" t="s">
        <v>8</v>
      </c>
      <c r="D177" s="136" t="s">
        <v>197</v>
      </c>
      <c r="E177" s="137" t="s">
        <v>1045</v>
      </c>
      <c r="F177" s="138" t="s">
        <v>1046</v>
      </c>
      <c r="G177" s="139" t="s">
        <v>271</v>
      </c>
      <c r="H177" s="140">
        <v>32.799999999999997</v>
      </c>
      <c r="I177" s="141"/>
      <c r="J177" s="142">
        <f>ROUND(I177*H177,2)</f>
        <v>0</v>
      </c>
      <c r="K177" s="138" t="s">
        <v>272</v>
      </c>
      <c r="L177" s="32"/>
      <c r="M177" s="143" t="s">
        <v>1</v>
      </c>
      <c r="N177" s="144" t="s">
        <v>48</v>
      </c>
      <c r="P177" s="145">
        <f>O177*H177</f>
        <v>0</v>
      </c>
      <c r="Q177" s="145">
        <v>0</v>
      </c>
      <c r="R177" s="145">
        <f>Q177*H177</f>
        <v>0</v>
      </c>
      <c r="S177" s="145">
        <v>0</v>
      </c>
      <c r="T177" s="146">
        <f>S177*H177</f>
        <v>0</v>
      </c>
      <c r="AR177" s="147" t="s">
        <v>193</v>
      </c>
      <c r="AT177" s="147" t="s">
        <v>197</v>
      </c>
      <c r="AU177" s="147" t="s">
        <v>91</v>
      </c>
      <c r="AY177" s="17" t="s">
        <v>194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17" t="s">
        <v>21</v>
      </c>
      <c r="BK177" s="148">
        <f>ROUND(I177*H177,2)</f>
        <v>0</v>
      </c>
      <c r="BL177" s="17" t="s">
        <v>193</v>
      </c>
      <c r="BM177" s="147" t="s">
        <v>1674</v>
      </c>
    </row>
    <row r="178" spans="2:65" s="1" customFormat="1" ht="29.25">
      <c r="B178" s="32"/>
      <c r="D178" s="149" t="s">
        <v>202</v>
      </c>
      <c r="F178" s="150" t="s">
        <v>1048</v>
      </c>
      <c r="I178" s="151"/>
      <c r="L178" s="32"/>
      <c r="M178" s="152"/>
      <c r="T178" s="56"/>
      <c r="AT178" s="17" t="s">
        <v>202</v>
      </c>
      <c r="AU178" s="17" t="s">
        <v>91</v>
      </c>
    </row>
    <row r="179" spans="2:65" s="1" customFormat="1" ht="11.25">
      <c r="B179" s="32"/>
      <c r="D179" s="156" t="s">
        <v>275</v>
      </c>
      <c r="F179" s="157" t="s">
        <v>1049</v>
      </c>
      <c r="I179" s="151"/>
      <c r="L179" s="32"/>
      <c r="M179" s="152"/>
      <c r="T179" s="56"/>
      <c r="AT179" s="17" t="s">
        <v>275</v>
      </c>
      <c r="AU179" s="17" t="s">
        <v>91</v>
      </c>
    </row>
    <row r="180" spans="2:65" s="1" customFormat="1" ht="37.9" customHeight="1">
      <c r="B180" s="32"/>
      <c r="C180" s="136" t="s">
        <v>255</v>
      </c>
      <c r="D180" s="136" t="s">
        <v>197</v>
      </c>
      <c r="E180" s="137" t="s">
        <v>804</v>
      </c>
      <c r="F180" s="138" t="s">
        <v>805</v>
      </c>
      <c r="G180" s="139" t="s">
        <v>279</v>
      </c>
      <c r="H180" s="140">
        <v>69.94</v>
      </c>
      <c r="I180" s="141"/>
      <c r="J180" s="142">
        <f>ROUND(I180*H180,2)</f>
        <v>0</v>
      </c>
      <c r="K180" s="138" t="s">
        <v>272</v>
      </c>
      <c r="L180" s="32"/>
      <c r="M180" s="143" t="s">
        <v>1</v>
      </c>
      <c r="N180" s="144" t="s">
        <v>48</v>
      </c>
      <c r="P180" s="145">
        <f>O180*H180</f>
        <v>0</v>
      </c>
      <c r="Q180" s="145">
        <v>0</v>
      </c>
      <c r="R180" s="145">
        <f>Q180*H180</f>
        <v>0</v>
      </c>
      <c r="S180" s="145">
        <v>0</v>
      </c>
      <c r="T180" s="146">
        <f>S180*H180</f>
        <v>0</v>
      </c>
      <c r="AR180" s="147" t="s">
        <v>193</v>
      </c>
      <c r="AT180" s="147" t="s">
        <v>197</v>
      </c>
      <c r="AU180" s="147" t="s">
        <v>91</v>
      </c>
      <c r="AY180" s="17" t="s">
        <v>194</v>
      </c>
      <c r="BE180" s="148">
        <f>IF(N180="základní",J180,0)</f>
        <v>0</v>
      </c>
      <c r="BF180" s="148">
        <f>IF(N180="snížená",J180,0)</f>
        <v>0</v>
      </c>
      <c r="BG180" s="148">
        <f>IF(N180="zákl. přenesená",J180,0)</f>
        <v>0</v>
      </c>
      <c r="BH180" s="148">
        <f>IF(N180="sníž. přenesená",J180,0)</f>
        <v>0</v>
      </c>
      <c r="BI180" s="148">
        <f>IF(N180="nulová",J180,0)</f>
        <v>0</v>
      </c>
      <c r="BJ180" s="17" t="s">
        <v>21</v>
      </c>
      <c r="BK180" s="148">
        <f>ROUND(I180*H180,2)</f>
        <v>0</v>
      </c>
      <c r="BL180" s="17" t="s">
        <v>193</v>
      </c>
      <c r="BM180" s="147" t="s">
        <v>1675</v>
      </c>
    </row>
    <row r="181" spans="2:65" s="1" customFormat="1" ht="39">
      <c r="B181" s="32"/>
      <c r="D181" s="149" t="s">
        <v>202</v>
      </c>
      <c r="F181" s="150" t="s">
        <v>807</v>
      </c>
      <c r="I181" s="151"/>
      <c r="L181" s="32"/>
      <c r="M181" s="152"/>
      <c r="T181" s="56"/>
      <c r="AT181" s="17" t="s">
        <v>202</v>
      </c>
      <c r="AU181" s="17" t="s">
        <v>91</v>
      </c>
    </row>
    <row r="182" spans="2:65" s="1" customFormat="1" ht="11.25">
      <c r="B182" s="32"/>
      <c r="D182" s="156" t="s">
        <v>275</v>
      </c>
      <c r="F182" s="157" t="s">
        <v>808</v>
      </c>
      <c r="I182" s="151"/>
      <c r="L182" s="32"/>
      <c r="M182" s="152"/>
      <c r="T182" s="56"/>
      <c r="AT182" s="17" t="s">
        <v>275</v>
      </c>
      <c r="AU182" s="17" t="s">
        <v>91</v>
      </c>
    </row>
    <row r="183" spans="2:65" s="1" customFormat="1" ht="37.9" customHeight="1">
      <c r="B183" s="32"/>
      <c r="C183" s="136" t="s">
        <v>340</v>
      </c>
      <c r="D183" s="136" t="s">
        <v>197</v>
      </c>
      <c r="E183" s="137" t="s">
        <v>1051</v>
      </c>
      <c r="F183" s="138" t="s">
        <v>1052</v>
      </c>
      <c r="G183" s="139" t="s">
        <v>279</v>
      </c>
      <c r="H183" s="140">
        <v>27.975999999999999</v>
      </c>
      <c r="I183" s="141"/>
      <c r="J183" s="142">
        <f>ROUND(I183*H183,2)</f>
        <v>0</v>
      </c>
      <c r="K183" s="138" t="s">
        <v>272</v>
      </c>
      <c r="L183" s="32"/>
      <c r="M183" s="143" t="s">
        <v>1</v>
      </c>
      <c r="N183" s="144" t="s">
        <v>48</v>
      </c>
      <c r="P183" s="145">
        <f>O183*H183</f>
        <v>0</v>
      </c>
      <c r="Q183" s="145">
        <v>0</v>
      </c>
      <c r="R183" s="145">
        <f>Q183*H183</f>
        <v>0</v>
      </c>
      <c r="S183" s="145">
        <v>0</v>
      </c>
      <c r="T183" s="146">
        <f>S183*H183</f>
        <v>0</v>
      </c>
      <c r="AR183" s="147" t="s">
        <v>193</v>
      </c>
      <c r="AT183" s="147" t="s">
        <v>197</v>
      </c>
      <c r="AU183" s="147" t="s">
        <v>91</v>
      </c>
      <c r="AY183" s="17" t="s">
        <v>194</v>
      </c>
      <c r="BE183" s="148">
        <f>IF(N183="základní",J183,0)</f>
        <v>0</v>
      </c>
      <c r="BF183" s="148">
        <f>IF(N183="snížená",J183,0)</f>
        <v>0</v>
      </c>
      <c r="BG183" s="148">
        <f>IF(N183="zákl. přenesená",J183,0)</f>
        <v>0</v>
      </c>
      <c r="BH183" s="148">
        <f>IF(N183="sníž. přenesená",J183,0)</f>
        <v>0</v>
      </c>
      <c r="BI183" s="148">
        <f>IF(N183="nulová",J183,0)</f>
        <v>0</v>
      </c>
      <c r="BJ183" s="17" t="s">
        <v>21</v>
      </c>
      <c r="BK183" s="148">
        <f>ROUND(I183*H183,2)</f>
        <v>0</v>
      </c>
      <c r="BL183" s="17" t="s">
        <v>193</v>
      </c>
      <c r="BM183" s="147" t="s">
        <v>1676</v>
      </c>
    </row>
    <row r="184" spans="2:65" s="1" customFormat="1" ht="39">
      <c r="B184" s="32"/>
      <c r="D184" s="149" t="s">
        <v>202</v>
      </c>
      <c r="F184" s="150" t="s">
        <v>1054</v>
      </c>
      <c r="I184" s="151"/>
      <c r="L184" s="32"/>
      <c r="M184" s="152"/>
      <c r="T184" s="56"/>
      <c r="AT184" s="17" t="s">
        <v>202</v>
      </c>
      <c r="AU184" s="17" t="s">
        <v>91</v>
      </c>
    </row>
    <row r="185" spans="2:65" s="1" customFormat="1" ht="11.25">
      <c r="B185" s="32"/>
      <c r="D185" s="156" t="s">
        <v>275</v>
      </c>
      <c r="F185" s="157" t="s">
        <v>1055</v>
      </c>
      <c r="I185" s="151"/>
      <c r="L185" s="32"/>
      <c r="M185" s="152"/>
      <c r="T185" s="56"/>
      <c r="AT185" s="17" t="s">
        <v>275</v>
      </c>
      <c r="AU185" s="17" t="s">
        <v>91</v>
      </c>
    </row>
    <row r="186" spans="2:65" s="1" customFormat="1" ht="24.2" customHeight="1">
      <c r="B186" s="32"/>
      <c r="C186" s="136" t="s">
        <v>346</v>
      </c>
      <c r="D186" s="136" t="s">
        <v>197</v>
      </c>
      <c r="E186" s="137" t="s">
        <v>1274</v>
      </c>
      <c r="F186" s="138" t="s">
        <v>1275</v>
      </c>
      <c r="G186" s="139" t="s">
        <v>279</v>
      </c>
      <c r="H186" s="140">
        <v>69.94</v>
      </c>
      <c r="I186" s="141"/>
      <c r="J186" s="142">
        <f>ROUND(I186*H186,2)</f>
        <v>0</v>
      </c>
      <c r="K186" s="138" t="s">
        <v>272</v>
      </c>
      <c r="L186" s="32"/>
      <c r="M186" s="143" t="s">
        <v>1</v>
      </c>
      <c r="N186" s="144" t="s">
        <v>48</v>
      </c>
      <c r="P186" s="145">
        <f>O186*H186</f>
        <v>0</v>
      </c>
      <c r="Q186" s="145">
        <v>0</v>
      </c>
      <c r="R186" s="145">
        <f>Q186*H186</f>
        <v>0</v>
      </c>
      <c r="S186" s="145">
        <v>0</v>
      </c>
      <c r="T186" s="146">
        <f>S186*H186</f>
        <v>0</v>
      </c>
      <c r="AR186" s="147" t="s">
        <v>193</v>
      </c>
      <c r="AT186" s="147" t="s">
        <v>197</v>
      </c>
      <c r="AU186" s="147" t="s">
        <v>91</v>
      </c>
      <c r="AY186" s="17" t="s">
        <v>194</v>
      </c>
      <c r="BE186" s="148">
        <f>IF(N186="základní",J186,0)</f>
        <v>0</v>
      </c>
      <c r="BF186" s="148">
        <f>IF(N186="snížená",J186,0)</f>
        <v>0</v>
      </c>
      <c r="BG186" s="148">
        <f>IF(N186="zákl. přenesená",J186,0)</f>
        <v>0</v>
      </c>
      <c r="BH186" s="148">
        <f>IF(N186="sníž. přenesená",J186,0)</f>
        <v>0</v>
      </c>
      <c r="BI186" s="148">
        <f>IF(N186="nulová",J186,0)</f>
        <v>0</v>
      </c>
      <c r="BJ186" s="17" t="s">
        <v>21</v>
      </c>
      <c r="BK186" s="148">
        <f>ROUND(I186*H186,2)</f>
        <v>0</v>
      </c>
      <c r="BL186" s="17" t="s">
        <v>193</v>
      </c>
      <c r="BM186" s="147" t="s">
        <v>1677</v>
      </c>
    </row>
    <row r="187" spans="2:65" s="1" customFormat="1" ht="29.25">
      <c r="B187" s="32"/>
      <c r="D187" s="149" t="s">
        <v>202</v>
      </c>
      <c r="F187" s="150" t="s">
        <v>1277</v>
      </c>
      <c r="I187" s="151"/>
      <c r="L187" s="32"/>
      <c r="M187" s="152"/>
      <c r="T187" s="56"/>
      <c r="AT187" s="17" t="s">
        <v>202</v>
      </c>
      <c r="AU187" s="17" t="s">
        <v>91</v>
      </c>
    </row>
    <row r="188" spans="2:65" s="1" customFormat="1" ht="11.25">
      <c r="B188" s="32"/>
      <c r="D188" s="156" t="s">
        <v>275</v>
      </c>
      <c r="F188" s="157" t="s">
        <v>1278</v>
      </c>
      <c r="I188" s="151"/>
      <c r="L188" s="32"/>
      <c r="M188" s="152"/>
      <c r="T188" s="56"/>
      <c r="AT188" s="17" t="s">
        <v>275</v>
      </c>
      <c r="AU188" s="17" t="s">
        <v>91</v>
      </c>
    </row>
    <row r="189" spans="2:65" s="1" customFormat="1" ht="24.2" customHeight="1">
      <c r="B189" s="32"/>
      <c r="C189" s="136" t="s">
        <v>352</v>
      </c>
      <c r="D189" s="136" t="s">
        <v>197</v>
      </c>
      <c r="E189" s="137" t="s">
        <v>1279</v>
      </c>
      <c r="F189" s="138" t="s">
        <v>1280</v>
      </c>
      <c r="G189" s="139" t="s">
        <v>279</v>
      </c>
      <c r="H189" s="140">
        <v>27.975999999999999</v>
      </c>
      <c r="I189" s="141"/>
      <c r="J189" s="142">
        <f>ROUND(I189*H189,2)</f>
        <v>0</v>
      </c>
      <c r="K189" s="138" t="s">
        <v>272</v>
      </c>
      <c r="L189" s="32"/>
      <c r="M189" s="143" t="s">
        <v>1</v>
      </c>
      <c r="N189" s="144" t="s">
        <v>48</v>
      </c>
      <c r="P189" s="145">
        <f>O189*H189</f>
        <v>0</v>
      </c>
      <c r="Q189" s="145">
        <v>0</v>
      </c>
      <c r="R189" s="145">
        <f>Q189*H189</f>
        <v>0</v>
      </c>
      <c r="S189" s="145">
        <v>0</v>
      </c>
      <c r="T189" s="146">
        <f>S189*H189</f>
        <v>0</v>
      </c>
      <c r="AR189" s="147" t="s">
        <v>193</v>
      </c>
      <c r="AT189" s="147" t="s">
        <v>197</v>
      </c>
      <c r="AU189" s="147" t="s">
        <v>91</v>
      </c>
      <c r="AY189" s="17" t="s">
        <v>194</v>
      </c>
      <c r="BE189" s="148">
        <f>IF(N189="základní",J189,0)</f>
        <v>0</v>
      </c>
      <c r="BF189" s="148">
        <f>IF(N189="snížená",J189,0)</f>
        <v>0</v>
      </c>
      <c r="BG189" s="148">
        <f>IF(N189="zákl. přenesená",J189,0)</f>
        <v>0</v>
      </c>
      <c r="BH189" s="148">
        <f>IF(N189="sníž. přenesená",J189,0)</f>
        <v>0</v>
      </c>
      <c r="BI189" s="148">
        <f>IF(N189="nulová",J189,0)</f>
        <v>0</v>
      </c>
      <c r="BJ189" s="17" t="s">
        <v>21</v>
      </c>
      <c r="BK189" s="148">
        <f>ROUND(I189*H189,2)</f>
        <v>0</v>
      </c>
      <c r="BL189" s="17" t="s">
        <v>193</v>
      </c>
      <c r="BM189" s="147" t="s">
        <v>1678</v>
      </c>
    </row>
    <row r="190" spans="2:65" s="1" customFormat="1" ht="29.25">
      <c r="B190" s="32"/>
      <c r="D190" s="149" t="s">
        <v>202</v>
      </c>
      <c r="F190" s="150" t="s">
        <v>1282</v>
      </c>
      <c r="I190" s="151"/>
      <c r="L190" s="32"/>
      <c r="M190" s="152"/>
      <c r="T190" s="56"/>
      <c r="AT190" s="17" t="s">
        <v>202</v>
      </c>
      <c r="AU190" s="17" t="s">
        <v>91</v>
      </c>
    </row>
    <row r="191" spans="2:65" s="1" customFormat="1" ht="11.25">
      <c r="B191" s="32"/>
      <c r="D191" s="156" t="s">
        <v>275</v>
      </c>
      <c r="F191" s="157" t="s">
        <v>1283</v>
      </c>
      <c r="I191" s="151"/>
      <c r="L191" s="32"/>
      <c r="M191" s="152"/>
      <c r="T191" s="56"/>
      <c r="AT191" s="17" t="s">
        <v>275</v>
      </c>
      <c r="AU191" s="17" t="s">
        <v>91</v>
      </c>
    </row>
    <row r="192" spans="2:65" s="12" customFormat="1" ht="11.25">
      <c r="B192" s="158"/>
      <c r="D192" s="149" t="s">
        <v>283</v>
      </c>
      <c r="E192" s="159" t="s">
        <v>1</v>
      </c>
      <c r="F192" s="160" t="s">
        <v>1679</v>
      </c>
      <c r="H192" s="161">
        <v>27.975999999999999</v>
      </c>
      <c r="I192" s="162"/>
      <c r="L192" s="158"/>
      <c r="M192" s="163"/>
      <c r="T192" s="164"/>
      <c r="AT192" s="159" t="s">
        <v>283</v>
      </c>
      <c r="AU192" s="159" t="s">
        <v>91</v>
      </c>
      <c r="AV192" s="12" t="s">
        <v>91</v>
      </c>
      <c r="AW192" s="12" t="s">
        <v>38</v>
      </c>
      <c r="AX192" s="12" t="s">
        <v>21</v>
      </c>
      <c r="AY192" s="159" t="s">
        <v>194</v>
      </c>
    </row>
    <row r="193" spans="2:65" s="1" customFormat="1" ht="33" customHeight="1">
      <c r="B193" s="32"/>
      <c r="C193" s="136" t="s">
        <v>360</v>
      </c>
      <c r="D193" s="136" t="s">
        <v>197</v>
      </c>
      <c r="E193" s="137" t="s">
        <v>432</v>
      </c>
      <c r="F193" s="138" t="s">
        <v>433</v>
      </c>
      <c r="G193" s="139" t="s">
        <v>363</v>
      </c>
      <c r="H193" s="140">
        <v>205.624</v>
      </c>
      <c r="I193" s="141"/>
      <c r="J193" s="142">
        <f>ROUND(I193*H193,2)</f>
        <v>0</v>
      </c>
      <c r="K193" s="138" t="s">
        <v>272</v>
      </c>
      <c r="L193" s="32"/>
      <c r="M193" s="143" t="s">
        <v>1</v>
      </c>
      <c r="N193" s="144" t="s">
        <v>48</v>
      </c>
      <c r="P193" s="145">
        <f>O193*H193</f>
        <v>0</v>
      </c>
      <c r="Q193" s="145">
        <v>0</v>
      </c>
      <c r="R193" s="145">
        <f>Q193*H193</f>
        <v>0</v>
      </c>
      <c r="S193" s="145">
        <v>0</v>
      </c>
      <c r="T193" s="146">
        <f>S193*H193</f>
        <v>0</v>
      </c>
      <c r="AR193" s="147" t="s">
        <v>193</v>
      </c>
      <c r="AT193" s="147" t="s">
        <v>197</v>
      </c>
      <c r="AU193" s="147" t="s">
        <v>91</v>
      </c>
      <c r="AY193" s="17" t="s">
        <v>194</v>
      </c>
      <c r="BE193" s="148">
        <f>IF(N193="základní",J193,0)</f>
        <v>0</v>
      </c>
      <c r="BF193" s="148">
        <f>IF(N193="snížená",J193,0)</f>
        <v>0</v>
      </c>
      <c r="BG193" s="148">
        <f>IF(N193="zákl. přenesená",J193,0)</f>
        <v>0</v>
      </c>
      <c r="BH193" s="148">
        <f>IF(N193="sníž. přenesená",J193,0)</f>
        <v>0</v>
      </c>
      <c r="BI193" s="148">
        <f>IF(N193="nulová",J193,0)</f>
        <v>0</v>
      </c>
      <c r="BJ193" s="17" t="s">
        <v>21</v>
      </c>
      <c r="BK193" s="148">
        <f>ROUND(I193*H193,2)</f>
        <v>0</v>
      </c>
      <c r="BL193" s="17" t="s">
        <v>193</v>
      </c>
      <c r="BM193" s="147" t="s">
        <v>1680</v>
      </c>
    </row>
    <row r="194" spans="2:65" s="1" customFormat="1" ht="29.25">
      <c r="B194" s="32"/>
      <c r="D194" s="149" t="s">
        <v>202</v>
      </c>
      <c r="F194" s="150" t="s">
        <v>435</v>
      </c>
      <c r="I194" s="151"/>
      <c r="L194" s="32"/>
      <c r="M194" s="152"/>
      <c r="T194" s="56"/>
      <c r="AT194" s="17" t="s">
        <v>202</v>
      </c>
      <c r="AU194" s="17" t="s">
        <v>91</v>
      </c>
    </row>
    <row r="195" spans="2:65" s="1" customFormat="1" ht="11.25">
      <c r="B195" s="32"/>
      <c r="D195" s="156" t="s">
        <v>275</v>
      </c>
      <c r="F195" s="157" t="s">
        <v>436</v>
      </c>
      <c r="I195" s="151"/>
      <c r="L195" s="32"/>
      <c r="M195" s="152"/>
      <c r="T195" s="56"/>
      <c r="AT195" s="17" t="s">
        <v>275</v>
      </c>
      <c r="AU195" s="17" t="s">
        <v>91</v>
      </c>
    </row>
    <row r="196" spans="2:65" s="12" customFormat="1" ht="11.25">
      <c r="B196" s="158"/>
      <c r="D196" s="149" t="s">
        <v>283</v>
      </c>
      <c r="E196" s="159" t="s">
        <v>1</v>
      </c>
      <c r="F196" s="160" t="s">
        <v>1681</v>
      </c>
      <c r="H196" s="161">
        <v>97.915999999999997</v>
      </c>
      <c r="I196" s="162"/>
      <c r="L196" s="158"/>
      <c r="M196" s="163"/>
      <c r="T196" s="164"/>
      <c r="AT196" s="159" t="s">
        <v>283</v>
      </c>
      <c r="AU196" s="159" t="s">
        <v>91</v>
      </c>
      <c r="AV196" s="12" t="s">
        <v>91</v>
      </c>
      <c r="AW196" s="12" t="s">
        <v>38</v>
      </c>
      <c r="AX196" s="12" t="s">
        <v>21</v>
      </c>
      <c r="AY196" s="159" t="s">
        <v>194</v>
      </c>
    </row>
    <row r="197" spans="2:65" s="12" customFormat="1" ht="11.25">
      <c r="B197" s="158"/>
      <c r="D197" s="149" t="s">
        <v>283</v>
      </c>
      <c r="F197" s="160" t="s">
        <v>1682</v>
      </c>
      <c r="H197" s="161">
        <v>205.624</v>
      </c>
      <c r="I197" s="162"/>
      <c r="L197" s="158"/>
      <c r="M197" s="163"/>
      <c r="T197" s="164"/>
      <c r="AT197" s="159" t="s">
        <v>283</v>
      </c>
      <c r="AU197" s="159" t="s">
        <v>91</v>
      </c>
      <c r="AV197" s="12" t="s">
        <v>91</v>
      </c>
      <c r="AW197" s="12" t="s">
        <v>4</v>
      </c>
      <c r="AX197" s="12" t="s">
        <v>21</v>
      </c>
      <c r="AY197" s="159" t="s">
        <v>194</v>
      </c>
    </row>
    <row r="198" spans="2:65" s="1" customFormat="1" ht="24.2" customHeight="1">
      <c r="B198" s="32"/>
      <c r="C198" s="136" t="s">
        <v>479</v>
      </c>
      <c r="D198" s="136" t="s">
        <v>197</v>
      </c>
      <c r="E198" s="137" t="s">
        <v>438</v>
      </c>
      <c r="F198" s="138" t="s">
        <v>439</v>
      </c>
      <c r="G198" s="139" t="s">
        <v>279</v>
      </c>
      <c r="H198" s="140">
        <v>221.11</v>
      </c>
      <c r="I198" s="141"/>
      <c r="J198" s="142">
        <f>ROUND(I198*H198,2)</f>
        <v>0</v>
      </c>
      <c r="K198" s="138" t="s">
        <v>272</v>
      </c>
      <c r="L198" s="32"/>
      <c r="M198" s="143" t="s">
        <v>1</v>
      </c>
      <c r="N198" s="144" t="s">
        <v>48</v>
      </c>
      <c r="P198" s="145">
        <f>O198*H198</f>
        <v>0</v>
      </c>
      <c r="Q198" s="145">
        <v>0</v>
      </c>
      <c r="R198" s="145">
        <f>Q198*H198</f>
        <v>0</v>
      </c>
      <c r="S198" s="145">
        <v>0</v>
      </c>
      <c r="T198" s="146">
        <f>S198*H198</f>
        <v>0</v>
      </c>
      <c r="AR198" s="147" t="s">
        <v>193</v>
      </c>
      <c r="AT198" s="147" t="s">
        <v>197</v>
      </c>
      <c r="AU198" s="147" t="s">
        <v>91</v>
      </c>
      <c r="AY198" s="17" t="s">
        <v>194</v>
      </c>
      <c r="BE198" s="148">
        <f>IF(N198="základní",J198,0)</f>
        <v>0</v>
      </c>
      <c r="BF198" s="148">
        <f>IF(N198="snížená",J198,0)</f>
        <v>0</v>
      </c>
      <c r="BG198" s="148">
        <f>IF(N198="zákl. přenesená",J198,0)</f>
        <v>0</v>
      </c>
      <c r="BH198" s="148">
        <f>IF(N198="sníž. přenesená",J198,0)</f>
        <v>0</v>
      </c>
      <c r="BI198" s="148">
        <f>IF(N198="nulová",J198,0)</f>
        <v>0</v>
      </c>
      <c r="BJ198" s="17" t="s">
        <v>21</v>
      </c>
      <c r="BK198" s="148">
        <f>ROUND(I198*H198,2)</f>
        <v>0</v>
      </c>
      <c r="BL198" s="17" t="s">
        <v>193</v>
      </c>
      <c r="BM198" s="147" t="s">
        <v>1683</v>
      </c>
    </row>
    <row r="199" spans="2:65" s="1" customFormat="1" ht="29.25">
      <c r="B199" s="32"/>
      <c r="D199" s="149" t="s">
        <v>202</v>
      </c>
      <c r="F199" s="150" t="s">
        <v>1074</v>
      </c>
      <c r="I199" s="151"/>
      <c r="L199" s="32"/>
      <c r="M199" s="152"/>
      <c r="T199" s="56"/>
      <c r="AT199" s="17" t="s">
        <v>202</v>
      </c>
      <c r="AU199" s="17" t="s">
        <v>91</v>
      </c>
    </row>
    <row r="200" spans="2:65" s="1" customFormat="1" ht="11.25">
      <c r="B200" s="32"/>
      <c r="D200" s="156" t="s">
        <v>275</v>
      </c>
      <c r="F200" s="157" t="s">
        <v>441</v>
      </c>
      <c r="I200" s="151"/>
      <c r="L200" s="32"/>
      <c r="M200" s="152"/>
      <c r="T200" s="56"/>
      <c r="AT200" s="17" t="s">
        <v>275</v>
      </c>
      <c r="AU200" s="17" t="s">
        <v>91</v>
      </c>
    </row>
    <row r="201" spans="2:65" s="12" customFormat="1" ht="11.25">
      <c r="B201" s="158"/>
      <c r="D201" s="149" t="s">
        <v>283</v>
      </c>
      <c r="E201" s="159" t="s">
        <v>1</v>
      </c>
      <c r="F201" s="160" t="s">
        <v>1684</v>
      </c>
      <c r="H201" s="161">
        <v>221.11</v>
      </c>
      <c r="I201" s="162"/>
      <c r="L201" s="158"/>
      <c r="M201" s="163"/>
      <c r="T201" s="164"/>
      <c r="AT201" s="159" t="s">
        <v>283</v>
      </c>
      <c r="AU201" s="159" t="s">
        <v>91</v>
      </c>
      <c r="AV201" s="12" t="s">
        <v>91</v>
      </c>
      <c r="AW201" s="12" t="s">
        <v>38</v>
      </c>
      <c r="AX201" s="12" t="s">
        <v>83</v>
      </c>
      <c r="AY201" s="159" t="s">
        <v>194</v>
      </c>
    </row>
    <row r="202" spans="2:65" s="1" customFormat="1" ht="24.2" customHeight="1">
      <c r="B202" s="32"/>
      <c r="C202" s="136" t="s">
        <v>484</v>
      </c>
      <c r="D202" s="136" t="s">
        <v>197</v>
      </c>
      <c r="E202" s="137" t="s">
        <v>1076</v>
      </c>
      <c r="F202" s="138" t="s">
        <v>1077</v>
      </c>
      <c r="G202" s="139" t="s">
        <v>279</v>
      </c>
      <c r="H202" s="140">
        <v>60.04</v>
      </c>
      <c r="I202" s="141"/>
      <c r="J202" s="142">
        <f>ROUND(I202*H202,2)</f>
        <v>0</v>
      </c>
      <c r="K202" s="138" t="s">
        <v>272</v>
      </c>
      <c r="L202" s="32"/>
      <c r="M202" s="143" t="s">
        <v>1</v>
      </c>
      <c r="N202" s="144" t="s">
        <v>48</v>
      </c>
      <c r="P202" s="145">
        <f>O202*H202</f>
        <v>0</v>
      </c>
      <c r="Q202" s="145">
        <v>0</v>
      </c>
      <c r="R202" s="145">
        <f>Q202*H202</f>
        <v>0</v>
      </c>
      <c r="S202" s="145">
        <v>0</v>
      </c>
      <c r="T202" s="146">
        <f>S202*H202</f>
        <v>0</v>
      </c>
      <c r="AR202" s="147" t="s">
        <v>193</v>
      </c>
      <c r="AT202" s="147" t="s">
        <v>197</v>
      </c>
      <c r="AU202" s="147" t="s">
        <v>91</v>
      </c>
      <c r="AY202" s="17" t="s">
        <v>194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7" t="s">
        <v>21</v>
      </c>
      <c r="BK202" s="148">
        <f>ROUND(I202*H202,2)</f>
        <v>0</v>
      </c>
      <c r="BL202" s="17" t="s">
        <v>193</v>
      </c>
      <c r="BM202" s="147" t="s">
        <v>1685</v>
      </c>
    </row>
    <row r="203" spans="2:65" s="1" customFormat="1" ht="39">
      <c r="B203" s="32"/>
      <c r="D203" s="149" t="s">
        <v>202</v>
      </c>
      <c r="F203" s="150" t="s">
        <v>1079</v>
      </c>
      <c r="I203" s="151"/>
      <c r="L203" s="32"/>
      <c r="M203" s="152"/>
      <c r="T203" s="56"/>
      <c r="AT203" s="17" t="s">
        <v>202</v>
      </c>
      <c r="AU203" s="17" t="s">
        <v>91</v>
      </c>
    </row>
    <row r="204" spans="2:65" s="1" customFormat="1" ht="11.25">
      <c r="B204" s="32"/>
      <c r="D204" s="156" t="s">
        <v>275</v>
      </c>
      <c r="F204" s="157" t="s">
        <v>1080</v>
      </c>
      <c r="I204" s="151"/>
      <c r="L204" s="32"/>
      <c r="M204" s="152"/>
      <c r="T204" s="56"/>
      <c r="AT204" s="17" t="s">
        <v>275</v>
      </c>
      <c r="AU204" s="17" t="s">
        <v>91</v>
      </c>
    </row>
    <row r="205" spans="2:65" s="12" customFormat="1" ht="11.25">
      <c r="B205" s="158"/>
      <c r="D205" s="149" t="s">
        <v>283</v>
      </c>
      <c r="E205" s="159" t="s">
        <v>1</v>
      </c>
      <c r="F205" s="160" t="s">
        <v>1686</v>
      </c>
      <c r="H205" s="161">
        <v>60.04</v>
      </c>
      <c r="I205" s="162"/>
      <c r="L205" s="158"/>
      <c r="M205" s="163"/>
      <c r="T205" s="164"/>
      <c r="AT205" s="159" t="s">
        <v>283</v>
      </c>
      <c r="AU205" s="159" t="s">
        <v>91</v>
      </c>
      <c r="AV205" s="12" t="s">
        <v>91</v>
      </c>
      <c r="AW205" s="12" t="s">
        <v>38</v>
      </c>
      <c r="AX205" s="12" t="s">
        <v>21</v>
      </c>
      <c r="AY205" s="159" t="s">
        <v>194</v>
      </c>
    </row>
    <row r="206" spans="2:65" s="1" customFormat="1" ht="16.5" customHeight="1">
      <c r="B206" s="32"/>
      <c r="C206" s="172" t="s">
        <v>489</v>
      </c>
      <c r="D206" s="172" t="s">
        <v>301</v>
      </c>
      <c r="E206" s="173" t="s">
        <v>1085</v>
      </c>
      <c r="F206" s="174" t="s">
        <v>1086</v>
      </c>
      <c r="G206" s="175" t="s">
        <v>363</v>
      </c>
      <c r="H206" s="176">
        <v>113.476</v>
      </c>
      <c r="I206" s="177"/>
      <c r="J206" s="178">
        <f>ROUND(I206*H206,2)</f>
        <v>0</v>
      </c>
      <c r="K206" s="174" t="s">
        <v>272</v>
      </c>
      <c r="L206" s="179"/>
      <c r="M206" s="180" t="s">
        <v>1</v>
      </c>
      <c r="N206" s="181" t="s">
        <v>48</v>
      </c>
      <c r="P206" s="145">
        <f>O206*H206</f>
        <v>0</v>
      </c>
      <c r="Q206" s="145">
        <v>1</v>
      </c>
      <c r="R206" s="145">
        <f>Q206*H206</f>
        <v>113.476</v>
      </c>
      <c r="S206" s="145">
        <v>0</v>
      </c>
      <c r="T206" s="146">
        <f>S206*H206</f>
        <v>0</v>
      </c>
      <c r="AR206" s="147" t="s">
        <v>232</v>
      </c>
      <c r="AT206" s="147" t="s">
        <v>301</v>
      </c>
      <c r="AU206" s="147" t="s">
        <v>91</v>
      </c>
      <c r="AY206" s="17" t="s">
        <v>194</v>
      </c>
      <c r="BE206" s="148">
        <f>IF(N206="základní",J206,0)</f>
        <v>0</v>
      </c>
      <c r="BF206" s="148">
        <f>IF(N206="snížená",J206,0)</f>
        <v>0</v>
      </c>
      <c r="BG206" s="148">
        <f>IF(N206="zákl. přenesená",J206,0)</f>
        <v>0</v>
      </c>
      <c r="BH206" s="148">
        <f>IF(N206="sníž. přenesená",J206,0)</f>
        <v>0</v>
      </c>
      <c r="BI206" s="148">
        <f>IF(N206="nulová",J206,0)</f>
        <v>0</v>
      </c>
      <c r="BJ206" s="17" t="s">
        <v>21</v>
      </c>
      <c r="BK206" s="148">
        <f>ROUND(I206*H206,2)</f>
        <v>0</v>
      </c>
      <c r="BL206" s="17" t="s">
        <v>193</v>
      </c>
      <c r="BM206" s="147" t="s">
        <v>1687</v>
      </c>
    </row>
    <row r="207" spans="2:65" s="1" customFormat="1" ht="11.25">
      <c r="B207" s="32"/>
      <c r="D207" s="149" t="s">
        <v>202</v>
      </c>
      <c r="F207" s="150" t="s">
        <v>1086</v>
      </c>
      <c r="I207" s="151"/>
      <c r="L207" s="32"/>
      <c r="M207" s="152"/>
      <c r="T207" s="56"/>
      <c r="AT207" s="17" t="s">
        <v>202</v>
      </c>
      <c r="AU207" s="17" t="s">
        <v>91</v>
      </c>
    </row>
    <row r="208" spans="2:65" s="12" customFormat="1" ht="11.25">
      <c r="B208" s="158"/>
      <c r="D208" s="149" t="s">
        <v>283</v>
      </c>
      <c r="F208" s="160" t="s">
        <v>1688</v>
      </c>
      <c r="H208" s="161">
        <v>113.476</v>
      </c>
      <c r="I208" s="162"/>
      <c r="L208" s="158"/>
      <c r="M208" s="163"/>
      <c r="T208" s="164"/>
      <c r="AT208" s="159" t="s">
        <v>283</v>
      </c>
      <c r="AU208" s="159" t="s">
        <v>91</v>
      </c>
      <c r="AV208" s="12" t="s">
        <v>91</v>
      </c>
      <c r="AW208" s="12" t="s">
        <v>4</v>
      </c>
      <c r="AX208" s="12" t="s">
        <v>21</v>
      </c>
      <c r="AY208" s="159" t="s">
        <v>194</v>
      </c>
    </row>
    <row r="209" spans="2:65" s="11" customFormat="1" ht="20.85" customHeight="1">
      <c r="B209" s="124"/>
      <c r="D209" s="125" t="s">
        <v>82</v>
      </c>
      <c r="E209" s="134" t="s">
        <v>8</v>
      </c>
      <c r="F209" s="134" t="s">
        <v>1089</v>
      </c>
      <c r="I209" s="127"/>
      <c r="J209" s="135">
        <f>BK209</f>
        <v>0</v>
      </c>
      <c r="L209" s="124"/>
      <c r="M209" s="129"/>
      <c r="P209" s="130">
        <f>SUM(P210:P213)</f>
        <v>0</v>
      </c>
      <c r="R209" s="130">
        <f>SUM(R210:R213)</f>
        <v>0</v>
      </c>
      <c r="T209" s="131">
        <f>SUM(T210:T213)</f>
        <v>0</v>
      </c>
      <c r="AR209" s="125" t="s">
        <v>21</v>
      </c>
      <c r="AT209" s="132" t="s">
        <v>82</v>
      </c>
      <c r="AU209" s="132" t="s">
        <v>91</v>
      </c>
      <c r="AY209" s="125" t="s">
        <v>194</v>
      </c>
      <c r="BK209" s="133">
        <f>SUM(BK210:BK213)</f>
        <v>0</v>
      </c>
    </row>
    <row r="210" spans="2:65" s="1" customFormat="1" ht="24.2" customHeight="1">
      <c r="B210" s="32"/>
      <c r="C210" s="136" t="s">
        <v>7</v>
      </c>
      <c r="D210" s="136" t="s">
        <v>197</v>
      </c>
      <c r="E210" s="137" t="s">
        <v>1090</v>
      </c>
      <c r="F210" s="138" t="s">
        <v>1091</v>
      </c>
      <c r="G210" s="139" t="s">
        <v>279</v>
      </c>
      <c r="H210" s="140">
        <v>16.399999999999999</v>
      </c>
      <c r="I210" s="141"/>
      <c r="J210" s="142">
        <f>ROUND(I210*H210,2)</f>
        <v>0</v>
      </c>
      <c r="K210" s="138" t="s">
        <v>272</v>
      </c>
      <c r="L210" s="32"/>
      <c r="M210" s="143" t="s">
        <v>1</v>
      </c>
      <c r="N210" s="144" t="s">
        <v>48</v>
      </c>
      <c r="P210" s="145">
        <f>O210*H210</f>
        <v>0</v>
      </c>
      <c r="Q210" s="145">
        <v>0</v>
      </c>
      <c r="R210" s="145">
        <f>Q210*H210</f>
        <v>0</v>
      </c>
      <c r="S210" s="145">
        <v>0</v>
      </c>
      <c r="T210" s="146">
        <f>S210*H210</f>
        <v>0</v>
      </c>
      <c r="AR210" s="147" t="s">
        <v>193</v>
      </c>
      <c r="AT210" s="147" t="s">
        <v>197</v>
      </c>
      <c r="AU210" s="147" t="s">
        <v>208</v>
      </c>
      <c r="AY210" s="17" t="s">
        <v>194</v>
      </c>
      <c r="BE210" s="148">
        <f>IF(N210="základní",J210,0)</f>
        <v>0</v>
      </c>
      <c r="BF210" s="148">
        <f>IF(N210="snížená",J210,0)</f>
        <v>0</v>
      </c>
      <c r="BG210" s="148">
        <f>IF(N210="zákl. přenesená",J210,0)</f>
        <v>0</v>
      </c>
      <c r="BH210" s="148">
        <f>IF(N210="sníž. přenesená",J210,0)</f>
        <v>0</v>
      </c>
      <c r="BI210" s="148">
        <f>IF(N210="nulová",J210,0)</f>
        <v>0</v>
      </c>
      <c r="BJ210" s="17" t="s">
        <v>21</v>
      </c>
      <c r="BK210" s="148">
        <f>ROUND(I210*H210,2)</f>
        <v>0</v>
      </c>
      <c r="BL210" s="17" t="s">
        <v>193</v>
      </c>
      <c r="BM210" s="147" t="s">
        <v>1689</v>
      </c>
    </row>
    <row r="211" spans="2:65" s="1" customFormat="1" ht="19.5">
      <c r="B211" s="32"/>
      <c r="D211" s="149" t="s">
        <v>202</v>
      </c>
      <c r="F211" s="150" t="s">
        <v>1093</v>
      </c>
      <c r="I211" s="151"/>
      <c r="L211" s="32"/>
      <c r="M211" s="152"/>
      <c r="T211" s="56"/>
      <c r="AT211" s="17" t="s">
        <v>202</v>
      </c>
      <c r="AU211" s="17" t="s">
        <v>208</v>
      </c>
    </row>
    <row r="212" spans="2:65" s="1" customFormat="1" ht="11.25">
      <c r="B212" s="32"/>
      <c r="D212" s="156" t="s">
        <v>275</v>
      </c>
      <c r="F212" s="157" t="s">
        <v>1094</v>
      </c>
      <c r="I212" s="151"/>
      <c r="L212" s="32"/>
      <c r="M212" s="152"/>
      <c r="T212" s="56"/>
      <c r="AT212" s="17" t="s">
        <v>275</v>
      </c>
      <c r="AU212" s="17" t="s">
        <v>208</v>
      </c>
    </row>
    <row r="213" spans="2:65" s="12" customFormat="1" ht="11.25">
      <c r="B213" s="158"/>
      <c r="D213" s="149" t="s">
        <v>283</v>
      </c>
      <c r="E213" s="159" t="s">
        <v>1</v>
      </c>
      <c r="F213" s="160" t="s">
        <v>1630</v>
      </c>
      <c r="H213" s="161">
        <v>16.399999999999999</v>
      </c>
      <c r="I213" s="162"/>
      <c r="L213" s="158"/>
      <c r="M213" s="163"/>
      <c r="T213" s="164"/>
      <c r="AT213" s="159" t="s">
        <v>283</v>
      </c>
      <c r="AU213" s="159" t="s">
        <v>208</v>
      </c>
      <c r="AV213" s="12" t="s">
        <v>91</v>
      </c>
      <c r="AW213" s="12" t="s">
        <v>38</v>
      </c>
      <c r="AX213" s="12" t="s">
        <v>83</v>
      </c>
      <c r="AY213" s="159" t="s">
        <v>194</v>
      </c>
    </row>
    <row r="214" spans="2:65" s="11" customFormat="1" ht="22.9" customHeight="1">
      <c r="B214" s="124"/>
      <c r="D214" s="125" t="s">
        <v>82</v>
      </c>
      <c r="E214" s="134" t="s">
        <v>193</v>
      </c>
      <c r="F214" s="134" t="s">
        <v>1105</v>
      </c>
      <c r="I214" s="127"/>
      <c r="J214" s="135">
        <f>BK214</f>
        <v>0</v>
      </c>
      <c r="L214" s="124"/>
      <c r="M214" s="129"/>
      <c r="P214" s="130">
        <f>SUM(P215:P221)</f>
        <v>0</v>
      </c>
      <c r="R214" s="130">
        <f>SUM(R215:R221)</f>
        <v>28.369</v>
      </c>
      <c r="T214" s="131">
        <f>SUM(T215:T221)</f>
        <v>0</v>
      </c>
      <c r="AR214" s="125" t="s">
        <v>21</v>
      </c>
      <c r="AT214" s="132" t="s">
        <v>82</v>
      </c>
      <c r="AU214" s="132" t="s">
        <v>21</v>
      </c>
      <c r="AY214" s="125" t="s">
        <v>194</v>
      </c>
      <c r="BK214" s="133">
        <f>SUM(BK215:BK221)</f>
        <v>0</v>
      </c>
    </row>
    <row r="215" spans="2:65" s="1" customFormat="1" ht="24.2" customHeight="1">
      <c r="B215" s="32"/>
      <c r="C215" s="136" t="s">
        <v>502</v>
      </c>
      <c r="D215" s="136" t="s">
        <v>197</v>
      </c>
      <c r="E215" s="137" t="s">
        <v>1106</v>
      </c>
      <c r="F215" s="138" t="s">
        <v>1107</v>
      </c>
      <c r="G215" s="139" t="s">
        <v>279</v>
      </c>
      <c r="H215" s="140">
        <v>15.01</v>
      </c>
      <c r="I215" s="141"/>
      <c r="J215" s="142">
        <f>ROUND(I215*H215,2)</f>
        <v>0</v>
      </c>
      <c r="K215" s="138" t="s">
        <v>272</v>
      </c>
      <c r="L215" s="32"/>
      <c r="M215" s="143" t="s">
        <v>1</v>
      </c>
      <c r="N215" s="144" t="s">
        <v>48</v>
      </c>
      <c r="P215" s="145">
        <f>O215*H215</f>
        <v>0</v>
      </c>
      <c r="Q215" s="145">
        <v>0</v>
      </c>
      <c r="R215" s="145">
        <f>Q215*H215</f>
        <v>0</v>
      </c>
      <c r="S215" s="145">
        <v>0</v>
      </c>
      <c r="T215" s="146">
        <f>S215*H215</f>
        <v>0</v>
      </c>
      <c r="AR215" s="147" t="s">
        <v>193</v>
      </c>
      <c r="AT215" s="147" t="s">
        <v>197</v>
      </c>
      <c r="AU215" s="147" t="s">
        <v>91</v>
      </c>
      <c r="AY215" s="17" t="s">
        <v>194</v>
      </c>
      <c r="BE215" s="148">
        <f>IF(N215="základní",J215,0)</f>
        <v>0</v>
      </c>
      <c r="BF215" s="148">
        <f>IF(N215="snížená",J215,0)</f>
        <v>0</v>
      </c>
      <c r="BG215" s="148">
        <f>IF(N215="zákl. přenesená",J215,0)</f>
        <v>0</v>
      </c>
      <c r="BH215" s="148">
        <f>IF(N215="sníž. přenesená",J215,0)</f>
        <v>0</v>
      </c>
      <c r="BI215" s="148">
        <f>IF(N215="nulová",J215,0)</f>
        <v>0</v>
      </c>
      <c r="BJ215" s="17" t="s">
        <v>21</v>
      </c>
      <c r="BK215" s="148">
        <f>ROUND(I215*H215,2)</f>
        <v>0</v>
      </c>
      <c r="BL215" s="17" t="s">
        <v>193</v>
      </c>
      <c r="BM215" s="147" t="s">
        <v>1690</v>
      </c>
    </row>
    <row r="216" spans="2:65" s="1" customFormat="1" ht="19.5">
      <c r="B216" s="32"/>
      <c r="D216" s="149" t="s">
        <v>202</v>
      </c>
      <c r="F216" s="150" t="s">
        <v>1109</v>
      </c>
      <c r="I216" s="151"/>
      <c r="L216" s="32"/>
      <c r="M216" s="152"/>
      <c r="T216" s="56"/>
      <c r="AT216" s="17" t="s">
        <v>202</v>
      </c>
      <c r="AU216" s="17" t="s">
        <v>91</v>
      </c>
    </row>
    <row r="217" spans="2:65" s="1" customFormat="1" ht="11.25">
      <c r="B217" s="32"/>
      <c r="D217" s="156" t="s">
        <v>275</v>
      </c>
      <c r="F217" s="157" t="s">
        <v>1110</v>
      </c>
      <c r="I217" s="151"/>
      <c r="L217" s="32"/>
      <c r="M217" s="152"/>
      <c r="T217" s="56"/>
      <c r="AT217" s="17" t="s">
        <v>275</v>
      </c>
      <c r="AU217" s="17" t="s">
        <v>91</v>
      </c>
    </row>
    <row r="218" spans="2:65" s="12" customFormat="1" ht="11.25">
      <c r="B218" s="158"/>
      <c r="D218" s="149" t="s">
        <v>283</v>
      </c>
      <c r="E218" s="159" t="s">
        <v>1</v>
      </c>
      <c r="F218" s="160" t="s">
        <v>1691</v>
      </c>
      <c r="H218" s="161">
        <v>15.01</v>
      </c>
      <c r="I218" s="162"/>
      <c r="L218" s="158"/>
      <c r="M218" s="163"/>
      <c r="T218" s="164"/>
      <c r="AT218" s="159" t="s">
        <v>283</v>
      </c>
      <c r="AU218" s="159" t="s">
        <v>91</v>
      </c>
      <c r="AV218" s="12" t="s">
        <v>91</v>
      </c>
      <c r="AW218" s="12" t="s">
        <v>38</v>
      </c>
      <c r="AX218" s="12" t="s">
        <v>83</v>
      </c>
      <c r="AY218" s="159" t="s">
        <v>194</v>
      </c>
    </row>
    <row r="219" spans="2:65" s="1" customFormat="1" ht="16.5" customHeight="1">
      <c r="B219" s="32"/>
      <c r="C219" s="172" t="s">
        <v>507</v>
      </c>
      <c r="D219" s="172" t="s">
        <v>301</v>
      </c>
      <c r="E219" s="173" t="s">
        <v>1085</v>
      </c>
      <c r="F219" s="174" t="s">
        <v>1086</v>
      </c>
      <c r="G219" s="175" t="s">
        <v>363</v>
      </c>
      <c r="H219" s="176">
        <v>28.369</v>
      </c>
      <c r="I219" s="177"/>
      <c r="J219" s="178">
        <f>ROUND(I219*H219,2)</f>
        <v>0</v>
      </c>
      <c r="K219" s="174" t="s">
        <v>272</v>
      </c>
      <c r="L219" s="179"/>
      <c r="M219" s="180" t="s">
        <v>1</v>
      </c>
      <c r="N219" s="181" t="s">
        <v>48</v>
      </c>
      <c r="P219" s="145">
        <f>O219*H219</f>
        <v>0</v>
      </c>
      <c r="Q219" s="145">
        <v>1</v>
      </c>
      <c r="R219" s="145">
        <f>Q219*H219</f>
        <v>28.369</v>
      </c>
      <c r="S219" s="145">
        <v>0</v>
      </c>
      <c r="T219" s="146">
        <f>S219*H219</f>
        <v>0</v>
      </c>
      <c r="AR219" s="147" t="s">
        <v>232</v>
      </c>
      <c r="AT219" s="147" t="s">
        <v>301</v>
      </c>
      <c r="AU219" s="147" t="s">
        <v>91</v>
      </c>
      <c r="AY219" s="17" t="s">
        <v>194</v>
      </c>
      <c r="BE219" s="148">
        <f>IF(N219="základní",J219,0)</f>
        <v>0</v>
      </c>
      <c r="BF219" s="148">
        <f>IF(N219="snížená",J219,0)</f>
        <v>0</v>
      </c>
      <c r="BG219" s="148">
        <f>IF(N219="zákl. přenesená",J219,0)</f>
        <v>0</v>
      </c>
      <c r="BH219" s="148">
        <f>IF(N219="sníž. přenesená",J219,0)</f>
        <v>0</v>
      </c>
      <c r="BI219" s="148">
        <f>IF(N219="nulová",J219,0)</f>
        <v>0</v>
      </c>
      <c r="BJ219" s="17" t="s">
        <v>21</v>
      </c>
      <c r="BK219" s="148">
        <f>ROUND(I219*H219,2)</f>
        <v>0</v>
      </c>
      <c r="BL219" s="17" t="s">
        <v>193</v>
      </c>
      <c r="BM219" s="147" t="s">
        <v>1692</v>
      </c>
    </row>
    <row r="220" spans="2:65" s="1" customFormat="1" ht="11.25">
      <c r="B220" s="32"/>
      <c r="D220" s="149" t="s">
        <v>202</v>
      </c>
      <c r="F220" s="150" t="s">
        <v>1086</v>
      </c>
      <c r="I220" s="151"/>
      <c r="L220" s="32"/>
      <c r="M220" s="152"/>
      <c r="T220" s="56"/>
      <c r="AT220" s="17" t="s">
        <v>202</v>
      </c>
      <c r="AU220" s="17" t="s">
        <v>91</v>
      </c>
    </row>
    <row r="221" spans="2:65" s="12" customFormat="1" ht="11.25">
      <c r="B221" s="158"/>
      <c r="D221" s="149" t="s">
        <v>283</v>
      </c>
      <c r="F221" s="160" t="s">
        <v>1693</v>
      </c>
      <c r="H221" s="161">
        <v>28.369</v>
      </c>
      <c r="I221" s="162"/>
      <c r="L221" s="158"/>
      <c r="M221" s="163"/>
      <c r="T221" s="164"/>
      <c r="AT221" s="159" t="s">
        <v>283</v>
      </c>
      <c r="AU221" s="159" t="s">
        <v>91</v>
      </c>
      <c r="AV221" s="12" t="s">
        <v>91</v>
      </c>
      <c r="AW221" s="12" t="s">
        <v>4</v>
      </c>
      <c r="AX221" s="12" t="s">
        <v>21</v>
      </c>
      <c r="AY221" s="159" t="s">
        <v>194</v>
      </c>
    </row>
    <row r="222" spans="2:65" s="11" customFormat="1" ht="22.9" customHeight="1">
      <c r="B222" s="124"/>
      <c r="D222" s="125" t="s">
        <v>82</v>
      </c>
      <c r="E222" s="134" t="s">
        <v>232</v>
      </c>
      <c r="F222" s="134" t="s">
        <v>1140</v>
      </c>
      <c r="I222" s="127"/>
      <c r="J222" s="135">
        <f>BK222</f>
        <v>0</v>
      </c>
      <c r="L222" s="124"/>
      <c r="M222" s="129"/>
      <c r="P222" s="130">
        <f>SUM(P223:P353)</f>
        <v>0</v>
      </c>
      <c r="R222" s="130">
        <f>SUM(R223:R353)</f>
        <v>10.59544</v>
      </c>
      <c r="T222" s="131">
        <f>SUM(T223:T353)</f>
        <v>0.2</v>
      </c>
      <c r="AR222" s="125" t="s">
        <v>21</v>
      </c>
      <c r="AT222" s="132" t="s">
        <v>82</v>
      </c>
      <c r="AU222" s="132" t="s">
        <v>21</v>
      </c>
      <c r="AY222" s="125" t="s">
        <v>194</v>
      </c>
      <c r="BK222" s="133">
        <f>SUM(BK223:BK353)</f>
        <v>0</v>
      </c>
    </row>
    <row r="223" spans="2:65" s="1" customFormat="1" ht="24.2" customHeight="1">
      <c r="B223" s="32"/>
      <c r="C223" s="136" t="s">
        <v>440</v>
      </c>
      <c r="D223" s="136" t="s">
        <v>197</v>
      </c>
      <c r="E223" s="137" t="s">
        <v>1694</v>
      </c>
      <c r="F223" s="138" t="s">
        <v>1695</v>
      </c>
      <c r="G223" s="139" t="s">
        <v>564</v>
      </c>
      <c r="H223" s="140">
        <v>4</v>
      </c>
      <c r="I223" s="141"/>
      <c r="J223" s="142">
        <f>ROUND(I223*H223,2)</f>
        <v>0</v>
      </c>
      <c r="K223" s="138" t="s">
        <v>272</v>
      </c>
      <c r="L223" s="32"/>
      <c r="M223" s="143" t="s">
        <v>1</v>
      </c>
      <c r="N223" s="144" t="s">
        <v>48</v>
      </c>
      <c r="P223" s="145">
        <f>O223*H223</f>
        <v>0</v>
      </c>
      <c r="Q223" s="145">
        <v>1.67E-3</v>
      </c>
      <c r="R223" s="145">
        <f>Q223*H223</f>
        <v>6.6800000000000002E-3</v>
      </c>
      <c r="S223" s="145">
        <v>0</v>
      </c>
      <c r="T223" s="146">
        <f>S223*H223</f>
        <v>0</v>
      </c>
      <c r="AR223" s="147" t="s">
        <v>193</v>
      </c>
      <c r="AT223" s="147" t="s">
        <v>197</v>
      </c>
      <c r="AU223" s="147" t="s">
        <v>91</v>
      </c>
      <c r="AY223" s="17" t="s">
        <v>194</v>
      </c>
      <c r="BE223" s="148">
        <f>IF(N223="základní",J223,0)</f>
        <v>0</v>
      </c>
      <c r="BF223" s="148">
        <f>IF(N223="snížená",J223,0)</f>
        <v>0</v>
      </c>
      <c r="BG223" s="148">
        <f>IF(N223="zákl. přenesená",J223,0)</f>
        <v>0</v>
      </c>
      <c r="BH223" s="148">
        <f>IF(N223="sníž. přenesená",J223,0)</f>
        <v>0</v>
      </c>
      <c r="BI223" s="148">
        <f>IF(N223="nulová",J223,0)</f>
        <v>0</v>
      </c>
      <c r="BJ223" s="17" t="s">
        <v>21</v>
      </c>
      <c r="BK223" s="148">
        <f>ROUND(I223*H223,2)</f>
        <v>0</v>
      </c>
      <c r="BL223" s="17" t="s">
        <v>193</v>
      </c>
      <c r="BM223" s="147" t="s">
        <v>1696</v>
      </c>
    </row>
    <row r="224" spans="2:65" s="1" customFormat="1" ht="29.25">
      <c r="B224" s="32"/>
      <c r="D224" s="149" t="s">
        <v>202</v>
      </c>
      <c r="F224" s="150" t="s">
        <v>1697</v>
      </c>
      <c r="I224" s="151"/>
      <c r="L224" s="32"/>
      <c r="M224" s="152"/>
      <c r="T224" s="56"/>
      <c r="AT224" s="17" t="s">
        <v>202</v>
      </c>
      <c r="AU224" s="17" t="s">
        <v>91</v>
      </c>
    </row>
    <row r="225" spans="2:65" s="1" customFormat="1" ht="11.25">
      <c r="B225" s="32"/>
      <c r="D225" s="156" t="s">
        <v>275</v>
      </c>
      <c r="F225" s="157" t="s">
        <v>1698</v>
      </c>
      <c r="I225" s="151"/>
      <c r="L225" s="32"/>
      <c r="M225" s="152"/>
      <c r="T225" s="56"/>
      <c r="AT225" s="17" t="s">
        <v>275</v>
      </c>
      <c r="AU225" s="17" t="s">
        <v>91</v>
      </c>
    </row>
    <row r="226" spans="2:65" s="1" customFormat="1" ht="24.2" customHeight="1">
      <c r="B226" s="32"/>
      <c r="C226" s="172" t="s">
        <v>516</v>
      </c>
      <c r="D226" s="172" t="s">
        <v>301</v>
      </c>
      <c r="E226" s="173" t="s">
        <v>1699</v>
      </c>
      <c r="F226" s="174" t="s">
        <v>1700</v>
      </c>
      <c r="G226" s="175" t="s">
        <v>564</v>
      </c>
      <c r="H226" s="176">
        <v>2</v>
      </c>
      <c r="I226" s="177"/>
      <c r="J226" s="178">
        <f>ROUND(I226*H226,2)</f>
        <v>0</v>
      </c>
      <c r="K226" s="174" t="s">
        <v>272</v>
      </c>
      <c r="L226" s="179"/>
      <c r="M226" s="180" t="s">
        <v>1</v>
      </c>
      <c r="N226" s="181" t="s">
        <v>48</v>
      </c>
      <c r="P226" s="145">
        <f>O226*H226</f>
        <v>0</v>
      </c>
      <c r="Q226" s="145">
        <v>1.6E-2</v>
      </c>
      <c r="R226" s="145">
        <f>Q226*H226</f>
        <v>3.2000000000000001E-2</v>
      </c>
      <c r="S226" s="145">
        <v>0</v>
      </c>
      <c r="T226" s="146">
        <f>S226*H226</f>
        <v>0</v>
      </c>
      <c r="AR226" s="147" t="s">
        <v>232</v>
      </c>
      <c r="AT226" s="147" t="s">
        <v>301</v>
      </c>
      <c r="AU226" s="147" t="s">
        <v>91</v>
      </c>
      <c r="AY226" s="17" t="s">
        <v>194</v>
      </c>
      <c r="BE226" s="148">
        <f>IF(N226="základní",J226,0)</f>
        <v>0</v>
      </c>
      <c r="BF226" s="148">
        <f>IF(N226="snížená",J226,0)</f>
        <v>0</v>
      </c>
      <c r="BG226" s="148">
        <f>IF(N226="zákl. přenesená",J226,0)</f>
        <v>0</v>
      </c>
      <c r="BH226" s="148">
        <f>IF(N226="sníž. přenesená",J226,0)</f>
        <v>0</v>
      </c>
      <c r="BI226" s="148">
        <f>IF(N226="nulová",J226,0)</f>
        <v>0</v>
      </c>
      <c r="BJ226" s="17" t="s">
        <v>21</v>
      </c>
      <c r="BK226" s="148">
        <f>ROUND(I226*H226,2)</f>
        <v>0</v>
      </c>
      <c r="BL226" s="17" t="s">
        <v>193</v>
      </c>
      <c r="BM226" s="147" t="s">
        <v>1701</v>
      </c>
    </row>
    <row r="227" spans="2:65" s="1" customFormat="1" ht="19.5">
      <c r="B227" s="32"/>
      <c r="D227" s="149" t="s">
        <v>202</v>
      </c>
      <c r="F227" s="150" t="s">
        <v>1700</v>
      </c>
      <c r="I227" s="151"/>
      <c r="L227" s="32"/>
      <c r="M227" s="152"/>
      <c r="T227" s="56"/>
      <c r="AT227" s="17" t="s">
        <v>202</v>
      </c>
      <c r="AU227" s="17" t="s">
        <v>91</v>
      </c>
    </row>
    <row r="228" spans="2:65" s="1" customFormat="1" ht="24.2" customHeight="1">
      <c r="B228" s="32"/>
      <c r="C228" s="172" t="s">
        <v>521</v>
      </c>
      <c r="D228" s="172" t="s">
        <v>301</v>
      </c>
      <c r="E228" s="173" t="s">
        <v>1702</v>
      </c>
      <c r="F228" s="174" t="s">
        <v>1703</v>
      </c>
      <c r="G228" s="175" t="s">
        <v>564</v>
      </c>
      <c r="H228" s="176">
        <v>2</v>
      </c>
      <c r="I228" s="177"/>
      <c r="J228" s="178">
        <f>ROUND(I228*H228,2)</f>
        <v>0</v>
      </c>
      <c r="K228" s="174" t="s">
        <v>272</v>
      </c>
      <c r="L228" s="179"/>
      <c r="M228" s="180" t="s">
        <v>1</v>
      </c>
      <c r="N228" s="181" t="s">
        <v>48</v>
      </c>
      <c r="P228" s="145">
        <f>O228*H228</f>
        <v>0</v>
      </c>
      <c r="Q228" s="145">
        <v>9.5999999999999992E-3</v>
      </c>
      <c r="R228" s="145">
        <f>Q228*H228</f>
        <v>1.9199999999999998E-2</v>
      </c>
      <c r="S228" s="145">
        <v>0</v>
      </c>
      <c r="T228" s="146">
        <f>S228*H228</f>
        <v>0</v>
      </c>
      <c r="AR228" s="147" t="s">
        <v>232</v>
      </c>
      <c r="AT228" s="147" t="s">
        <v>301</v>
      </c>
      <c r="AU228" s="147" t="s">
        <v>91</v>
      </c>
      <c r="AY228" s="17" t="s">
        <v>194</v>
      </c>
      <c r="BE228" s="148">
        <f>IF(N228="základní",J228,0)</f>
        <v>0</v>
      </c>
      <c r="BF228" s="148">
        <f>IF(N228="snížená",J228,0)</f>
        <v>0</v>
      </c>
      <c r="BG228" s="148">
        <f>IF(N228="zákl. přenesená",J228,0)</f>
        <v>0</v>
      </c>
      <c r="BH228" s="148">
        <f>IF(N228="sníž. přenesená",J228,0)</f>
        <v>0</v>
      </c>
      <c r="BI228" s="148">
        <f>IF(N228="nulová",J228,0)</f>
        <v>0</v>
      </c>
      <c r="BJ228" s="17" t="s">
        <v>21</v>
      </c>
      <c r="BK228" s="148">
        <f>ROUND(I228*H228,2)</f>
        <v>0</v>
      </c>
      <c r="BL228" s="17" t="s">
        <v>193</v>
      </c>
      <c r="BM228" s="147" t="s">
        <v>1704</v>
      </c>
    </row>
    <row r="229" spans="2:65" s="1" customFormat="1" ht="24.2" customHeight="1">
      <c r="B229" s="32"/>
      <c r="C229" s="136" t="s">
        <v>526</v>
      </c>
      <c r="D229" s="136" t="s">
        <v>197</v>
      </c>
      <c r="E229" s="137" t="s">
        <v>1705</v>
      </c>
      <c r="F229" s="138" t="s">
        <v>1706</v>
      </c>
      <c r="G229" s="139" t="s">
        <v>564</v>
      </c>
      <c r="H229" s="140">
        <v>17</v>
      </c>
      <c r="I229" s="141"/>
      <c r="J229" s="142">
        <f>ROUND(I229*H229,2)</f>
        <v>0</v>
      </c>
      <c r="K229" s="138" t="s">
        <v>272</v>
      </c>
      <c r="L229" s="32"/>
      <c r="M229" s="143" t="s">
        <v>1</v>
      </c>
      <c r="N229" s="144" t="s">
        <v>48</v>
      </c>
      <c r="P229" s="145">
        <f>O229*H229</f>
        <v>0</v>
      </c>
      <c r="Q229" s="145">
        <v>1.67E-3</v>
      </c>
      <c r="R229" s="145">
        <f>Q229*H229</f>
        <v>2.8390000000000002E-2</v>
      </c>
      <c r="S229" s="145">
        <v>0</v>
      </c>
      <c r="T229" s="146">
        <f>S229*H229</f>
        <v>0</v>
      </c>
      <c r="AR229" s="147" t="s">
        <v>193</v>
      </c>
      <c r="AT229" s="147" t="s">
        <v>197</v>
      </c>
      <c r="AU229" s="147" t="s">
        <v>91</v>
      </c>
      <c r="AY229" s="17" t="s">
        <v>194</v>
      </c>
      <c r="BE229" s="148">
        <f>IF(N229="základní",J229,0)</f>
        <v>0</v>
      </c>
      <c r="BF229" s="148">
        <f>IF(N229="snížená",J229,0)</f>
        <v>0</v>
      </c>
      <c r="BG229" s="148">
        <f>IF(N229="zákl. přenesená",J229,0)</f>
        <v>0</v>
      </c>
      <c r="BH229" s="148">
        <f>IF(N229="sníž. přenesená",J229,0)</f>
        <v>0</v>
      </c>
      <c r="BI229" s="148">
        <f>IF(N229="nulová",J229,0)</f>
        <v>0</v>
      </c>
      <c r="BJ229" s="17" t="s">
        <v>21</v>
      </c>
      <c r="BK229" s="148">
        <f>ROUND(I229*H229,2)</f>
        <v>0</v>
      </c>
      <c r="BL229" s="17" t="s">
        <v>193</v>
      </c>
      <c r="BM229" s="147" t="s">
        <v>1707</v>
      </c>
    </row>
    <row r="230" spans="2:65" s="1" customFormat="1" ht="29.25">
      <c r="B230" s="32"/>
      <c r="D230" s="149" t="s">
        <v>202</v>
      </c>
      <c r="F230" s="150" t="s">
        <v>1708</v>
      </c>
      <c r="I230" s="151"/>
      <c r="L230" s="32"/>
      <c r="M230" s="152"/>
      <c r="T230" s="56"/>
      <c r="AT230" s="17" t="s">
        <v>202</v>
      </c>
      <c r="AU230" s="17" t="s">
        <v>91</v>
      </c>
    </row>
    <row r="231" spans="2:65" s="1" customFormat="1" ht="11.25">
      <c r="B231" s="32"/>
      <c r="D231" s="156" t="s">
        <v>275</v>
      </c>
      <c r="F231" s="157" t="s">
        <v>1709</v>
      </c>
      <c r="I231" s="151"/>
      <c r="L231" s="32"/>
      <c r="M231" s="152"/>
      <c r="T231" s="56"/>
      <c r="AT231" s="17" t="s">
        <v>275</v>
      </c>
      <c r="AU231" s="17" t="s">
        <v>91</v>
      </c>
    </row>
    <row r="232" spans="2:65" s="1" customFormat="1" ht="24.2" customHeight="1">
      <c r="B232" s="32"/>
      <c r="C232" s="172" t="s">
        <v>452</v>
      </c>
      <c r="D232" s="172" t="s">
        <v>301</v>
      </c>
      <c r="E232" s="173" t="s">
        <v>1710</v>
      </c>
      <c r="F232" s="174" t="s">
        <v>1711</v>
      </c>
      <c r="G232" s="175" t="s">
        <v>564</v>
      </c>
      <c r="H232" s="176">
        <v>2</v>
      </c>
      <c r="I232" s="177"/>
      <c r="J232" s="178">
        <f>ROUND(I232*H232,2)</f>
        <v>0</v>
      </c>
      <c r="K232" s="174" t="s">
        <v>1</v>
      </c>
      <c r="L232" s="179"/>
      <c r="M232" s="180" t="s">
        <v>1</v>
      </c>
      <c r="N232" s="181" t="s">
        <v>48</v>
      </c>
      <c r="P232" s="145">
        <f>O232*H232</f>
        <v>0</v>
      </c>
      <c r="Q232" s="145">
        <v>9.4999999999999998E-3</v>
      </c>
      <c r="R232" s="145">
        <f>Q232*H232</f>
        <v>1.9E-2</v>
      </c>
      <c r="S232" s="145">
        <v>0</v>
      </c>
      <c r="T232" s="146">
        <f>S232*H232</f>
        <v>0</v>
      </c>
      <c r="AR232" s="147" t="s">
        <v>232</v>
      </c>
      <c r="AT232" s="147" t="s">
        <v>301</v>
      </c>
      <c r="AU232" s="147" t="s">
        <v>91</v>
      </c>
      <c r="AY232" s="17" t="s">
        <v>194</v>
      </c>
      <c r="BE232" s="148">
        <f>IF(N232="základní",J232,0)</f>
        <v>0</v>
      </c>
      <c r="BF232" s="148">
        <f>IF(N232="snížená",J232,0)</f>
        <v>0</v>
      </c>
      <c r="BG232" s="148">
        <f>IF(N232="zákl. přenesená",J232,0)</f>
        <v>0</v>
      </c>
      <c r="BH232" s="148">
        <f>IF(N232="sníž. přenesená",J232,0)</f>
        <v>0</v>
      </c>
      <c r="BI232" s="148">
        <f>IF(N232="nulová",J232,0)</f>
        <v>0</v>
      </c>
      <c r="BJ232" s="17" t="s">
        <v>21</v>
      </c>
      <c r="BK232" s="148">
        <f>ROUND(I232*H232,2)</f>
        <v>0</v>
      </c>
      <c r="BL232" s="17" t="s">
        <v>193</v>
      </c>
      <c r="BM232" s="147" t="s">
        <v>1712</v>
      </c>
    </row>
    <row r="233" spans="2:65" s="1" customFormat="1" ht="39">
      <c r="B233" s="32"/>
      <c r="D233" s="149" t="s">
        <v>202</v>
      </c>
      <c r="F233" s="150" t="s">
        <v>1713</v>
      </c>
      <c r="I233" s="151"/>
      <c r="L233" s="32"/>
      <c r="M233" s="152"/>
      <c r="T233" s="56"/>
      <c r="AT233" s="17" t="s">
        <v>202</v>
      </c>
      <c r="AU233" s="17" t="s">
        <v>91</v>
      </c>
    </row>
    <row r="234" spans="2:65" s="1" customFormat="1" ht="24.2" customHeight="1">
      <c r="B234" s="32"/>
      <c r="C234" s="172" t="s">
        <v>535</v>
      </c>
      <c r="D234" s="172" t="s">
        <v>301</v>
      </c>
      <c r="E234" s="173" t="s">
        <v>1714</v>
      </c>
      <c r="F234" s="174" t="s">
        <v>1715</v>
      </c>
      <c r="G234" s="175" t="s">
        <v>564</v>
      </c>
      <c r="H234" s="176">
        <v>2</v>
      </c>
      <c r="I234" s="177"/>
      <c r="J234" s="178">
        <f>ROUND(I234*H234,2)</f>
        <v>0</v>
      </c>
      <c r="K234" s="174" t="s">
        <v>1</v>
      </c>
      <c r="L234" s="179"/>
      <c r="M234" s="180" t="s">
        <v>1</v>
      </c>
      <c r="N234" s="181" t="s">
        <v>48</v>
      </c>
      <c r="P234" s="145">
        <f>O234*H234</f>
        <v>0</v>
      </c>
      <c r="Q234" s="145">
        <v>1.95E-2</v>
      </c>
      <c r="R234" s="145">
        <f>Q234*H234</f>
        <v>3.9E-2</v>
      </c>
      <c r="S234" s="145">
        <v>0</v>
      </c>
      <c r="T234" s="146">
        <f>S234*H234</f>
        <v>0</v>
      </c>
      <c r="AR234" s="147" t="s">
        <v>232</v>
      </c>
      <c r="AT234" s="147" t="s">
        <v>301</v>
      </c>
      <c r="AU234" s="147" t="s">
        <v>91</v>
      </c>
      <c r="AY234" s="17" t="s">
        <v>194</v>
      </c>
      <c r="BE234" s="148">
        <f>IF(N234="základní",J234,0)</f>
        <v>0</v>
      </c>
      <c r="BF234" s="148">
        <f>IF(N234="snížená",J234,0)</f>
        <v>0</v>
      </c>
      <c r="BG234" s="148">
        <f>IF(N234="zákl. přenesená",J234,0)</f>
        <v>0</v>
      </c>
      <c r="BH234" s="148">
        <f>IF(N234="sníž. přenesená",J234,0)</f>
        <v>0</v>
      </c>
      <c r="BI234" s="148">
        <f>IF(N234="nulová",J234,0)</f>
        <v>0</v>
      </c>
      <c r="BJ234" s="17" t="s">
        <v>21</v>
      </c>
      <c r="BK234" s="148">
        <f>ROUND(I234*H234,2)</f>
        <v>0</v>
      </c>
      <c r="BL234" s="17" t="s">
        <v>193</v>
      </c>
      <c r="BM234" s="147" t="s">
        <v>1716</v>
      </c>
    </row>
    <row r="235" spans="2:65" s="1" customFormat="1" ht="19.5">
      <c r="B235" s="32"/>
      <c r="D235" s="149" t="s">
        <v>202</v>
      </c>
      <c r="F235" s="150" t="s">
        <v>1717</v>
      </c>
      <c r="I235" s="151"/>
      <c r="L235" s="32"/>
      <c r="M235" s="152"/>
      <c r="T235" s="56"/>
      <c r="AT235" s="17" t="s">
        <v>202</v>
      </c>
      <c r="AU235" s="17" t="s">
        <v>91</v>
      </c>
    </row>
    <row r="236" spans="2:65" s="1" customFormat="1" ht="24.2" customHeight="1">
      <c r="B236" s="32"/>
      <c r="C236" s="172" t="s">
        <v>540</v>
      </c>
      <c r="D236" s="172" t="s">
        <v>301</v>
      </c>
      <c r="E236" s="173" t="s">
        <v>1718</v>
      </c>
      <c r="F236" s="174" t="s">
        <v>1719</v>
      </c>
      <c r="G236" s="175" t="s">
        <v>564</v>
      </c>
      <c r="H236" s="176">
        <v>1</v>
      </c>
      <c r="I236" s="177"/>
      <c r="J236" s="178">
        <f>ROUND(I236*H236,2)</f>
        <v>0</v>
      </c>
      <c r="K236" s="174" t="s">
        <v>272</v>
      </c>
      <c r="L236" s="179"/>
      <c r="M236" s="180" t="s">
        <v>1</v>
      </c>
      <c r="N236" s="181" t="s">
        <v>48</v>
      </c>
      <c r="P236" s="145">
        <f>O236*H236</f>
        <v>0</v>
      </c>
      <c r="Q236" s="145">
        <v>1.6799999999999999E-2</v>
      </c>
      <c r="R236" s="145">
        <f>Q236*H236</f>
        <v>1.6799999999999999E-2</v>
      </c>
      <c r="S236" s="145">
        <v>0</v>
      </c>
      <c r="T236" s="146">
        <f>S236*H236</f>
        <v>0</v>
      </c>
      <c r="AR236" s="147" t="s">
        <v>232</v>
      </c>
      <c r="AT236" s="147" t="s">
        <v>301</v>
      </c>
      <c r="AU236" s="147" t="s">
        <v>91</v>
      </c>
      <c r="AY236" s="17" t="s">
        <v>194</v>
      </c>
      <c r="BE236" s="148">
        <f>IF(N236="základní",J236,0)</f>
        <v>0</v>
      </c>
      <c r="BF236" s="148">
        <f>IF(N236="snížená",J236,0)</f>
        <v>0</v>
      </c>
      <c r="BG236" s="148">
        <f>IF(N236="zákl. přenesená",J236,0)</f>
        <v>0</v>
      </c>
      <c r="BH236" s="148">
        <f>IF(N236="sníž. přenesená",J236,0)</f>
        <v>0</v>
      </c>
      <c r="BI236" s="148">
        <f>IF(N236="nulová",J236,0)</f>
        <v>0</v>
      </c>
      <c r="BJ236" s="17" t="s">
        <v>21</v>
      </c>
      <c r="BK236" s="148">
        <f>ROUND(I236*H236,2)</f>
        <v>0</v>
      </c>
      <c r="BL236" s="17" t="s">
        <v>193</v>
      </c>
      <c r="BM236" s="147" t="s">
        <v>1720</v>
      </c>
    </row>
    <row r="237" spans="2:65" s="1" customFormat="1" ht="24.2" customHeight="1">
      <c r="B237" s="32"/>
      <c r="C237" s="172" t="s">
        <v>545</v>
      </c>
      <c r="D237" s="172" t="s">
        <v>301</v>
      </c>
      <c r="E237" s="173" t="s">
        <v>1721</v>
      </c>
      <c r="F237" s="174" t="s">
        <v>1722</v>
      </c>
      <c r="G237" s="175" t="s">
        <v>564</v>
      </c>
      <c r="H237" s="176">
        <v>1</v>
      </c>
      <c r="I237" s="177"/>
      <c r="J237" s="178">
        <f>ROUND(I237*H237,2)</f>
        <v>0</v>
      </c>
      <c r="K237" s="174" t="s">
        <v>272</v>
      </c>
      <c r="L237" s="179"/>
      <c r="M237" s="180" t="s">
        <v>1</v>
      </c>
      <c r="N237" s="181" t="s">
        <v>48</v>
      </c>
      <c r="P237" s="145">
        <f>O237*H237</f>
        <v>0</v>
      </c>
      <c r="Q237" s="145">
        <v>1.21E-2</v>
      </c>
      <c r="R237" s="145">
        <f>Q237*H237</f>
        <v>1.21E-2</v>
      </c>
      <c r="S237" s="145">
        <v>0</v>
      </c>
      <c r="T237" s="146">
        <f>S237*H237</f>
        <v>0</v>
      </c>
      <c r="AR237" s="147" t="s">
        <v>232</v>
      </c>
      <c r="AT237" s="147" t="s">
        <v>301</v>
      </c>
      <c r="AU237" s="147" t="s">
        <v>91</v>
      </c>
      <c r="AY237" s="17" t="s">
        <v>194</v>
      </c>
      <c r="BE237" s="148">
        <f>IF(N237="základní",J237,0)</f>
        <v>0</v>
      </c>
      <c r="BF237" s="148">
        <f>IF(N237="snížená",J237,0)</f>
        <v>0</v>
      </c>
      <c r="BG237" s="148">
        <f>IF(N237="zákl. přenesená",J237,0)</f>
        <v>0</v>
      </c>
      <c r="BH237" s="148">
        <f>IF(N237="sníž. přenesená",J237,0)</f>
        <v>0</v>
      </c>
      <c r="BI237" s="148">
        <f>IF(N237="nulová",J237,0)</f>
        <v>0</v>
      </c>
      <c r="BJ237" s="17" t="s">
        <v>21</v>
      </c>
      <c r="BK237" s="148">
        <f>ROUND(I237*H237,2)</f>
        <v>0</v>
      </c>
      <c r="BL237" s="17" t="s">
        <v>193</v>
      </c>
      <c r="BM237" s="147" t="s">
        <v>1723</v>
      </c>
    </row>
    <row r="238" spans="2:65" s="1" customFormat="1" ht="19.5">
      <c r="B238" s="32"/>
      <c r="D238" s="149" t="s">
        <v>202</v>
      </c>
      <c r="F238" s="150" t="s">
        <v>1722</v>
      </c>
      <c r="I238" s="151"/>
      <c r="L238" s="32"/>
      <c r="M238" s="152"/>
      <c r="T238" s="56"/>
      <c r="AT238" s="17" t="s">
        <v>202</v>
      </c>
      <c r="AU238" s="17" t="s">
        <v>91</v>
      </c>
    </row>
    <row r="239" spans="2:65" s="1" customFormat="1" ht="24.2" customHeight="1">
      <c r="B239" s="32"/>
      <c r="C239" s="172" t="s">
        <v>462</v>
      </c>
      <c r="D239" s="172" t="s">
        <v>301</v>
      </c>
      <c r="E239" s="173" t="s">
        <v>1724</v>
      </c>
      <c r="F239" s="174" t="s">
        <v>1725</v>
      </c>
      <c r="G239" s="175" t="s">
        <v>564</v>
      </c>
      <c r="H239" s="176">
        <v>1</v>
      </c>
      <c r="I239" s="177"/>
      <c r="J239" s="178">
        <f>ROUND(I239*H239,2)</f>
        <v>0</v>
      </c>
      <c r="K239" s="174" t="s">
        <v>272</v>
      </c>
      <c r="L239" s="179"/>
      <c r="M239" s="180" t="s">
        <v>1</v>
      </c>
      <c r="N239" s="181" t="s">
        <v>48</v>
      </c>
      <c r="P239" s="145">
        <f>O239*H239</f>
        <v>0</v>
      </c>
      <c r="Q239" s="145">
        <v>1.12E-2</v>
      </c>
      <c r="R239" s="145">
        <f>Q239*H239</f>
        <v>1.12E-2</v>
      </c>
      <c r="S239" s="145">
        <v>0</v>
      </c>
      <c r="T239" s="146">
        <f>S239*H239</f>
        <v>0</v>
      </c>
      <c r="AR239" s="147" t="s">
        <v>232</v>
      </c>
      <c r="AT239" s="147" t="s">
        <v>301</v>
      </c>
      <c r="AU239" s="147" t="s">
        <v>91</v>
      </c>
      <c r="AY239" s="17" t="s">
        <v>194</v>
      </c>
      <c r="BE239" s="148">
        <f>IF(N239="základní",J239,0)</f>
        <v>0</v>
      </c>
      <c r="BF239" s="148">
        <f>IF(N239="snížená",J239,0)</f>
        <v>0</v>
      </c>
      <c r="BG239" s="148">
        <f>IF(N239="zákl. přenesená",J239,0)</f>
        <v>0</v>
      </c>
      <c r="BH239" s="148">
        <f>IF(N239="sníž. přenesená",J239,0)</f>
        <v>0</v>
      </c>
      <c r="BI239" s="148">
        <f>IF(N239="nulová",J239,0)</f>
        <v>0</v>
      </c>
      <c r="BJ239" s="17" t="s">
        <v>21</v>
      </c>
      <c r="BK239" s="148">
        <f>ROUND(I239*H239,2)</f>
        <v>0</v>
      </c>
      <c r="BL239" s="17" t="s">
        <v>193</v>
      </c>
      <c r="BM239" s="147" t="s">
        <v>1726</v>
      </c>
    </row>
    <row r="240" spans="2:65" s="1" customFormat="1" ht="24.2" customHeight="1">
      <c r="B240" s="32"/>
      <c r="C240" s="172" t="s">
        <v>554</v>
      </c>
      <c r="D240" s="172" t="s">
        <v>301</v>
      </c>
      <c r="E240" s="173" t="s">
        <v>1727</v>
      </c>
      <c r="F240" s="174" t="s">
        <v>1728</v>
      </c>
      <c r="G240" s="175" t="s">
        <v>564</v>
      </c>
      <c r="H240" s="176">
        <v>6</v>
      </c>
      <c r="I240" s="177"/>
      <c r="J240" s="178">
        <f>ROUND(I240*H240,2)</f>
        <v>0</v>
      </c>
      <c r="K240" s="174" t="s">
        <v>1</v>
      </c>
      <c r="L240" s="179"/>
      <c r="M240" s="180" t="s">
        <v>1</v>
      </c>
      <c r="N240" s="181" t="s">
        <v>48</v>
      </c>
      <c r="P240" s="145">
        <f>O240*H240</f>
        <v>0</v>
      </c>
      <c r="Q240" s="145">
        <v>6.1000000000000004E-3</v>
      </c>
      <c r="R240" s="145">
        <f>Q240*H240</f>
        <v>3.6600000000000001E-2</v>
      </c>
      <c r="S240" s="145">
        <v>0</v>
      </c>
      <c r="T240" s="146">
        <f>S240*H240</f>
        <v>0</v>
      </c>
      <c r="AR240" s="147" t="s">
        <v>232</v>
      </c>
      <c r="AT240" s="147" t="s">
        <v>301</v>
      </c>
      <c r="AU240" s="147" t="s">
        <v>91</v>
      </c>
      <c r="AY240" s="17" t="s">
        <v>194</v>
      </c>
      <c r="BE240" s="148">
        <f>IF(N240="základní",J240,0)</f>
        <v>0</v>
      </c>
      <c r="BF240" s="148">
        <f>IF(N240="snížená",J240,0)</f>
        <v>0</v>
      </c>
      <c r="BG240" s="148">
        <f>IF(N240="zákl. přenesená",J240,0)</f>
        <v>0</v>
      </c>
      <c r="BH240" s="148">
        <f>IF(N240="sníž. přenesená",J240,0)</f>
        <v>0</v>
      </c>
      <c r="BI240" s="148">
        <f>IF(N240="nulová",J240,0)</f>
        <v>0</v>
      </c>
      <c r="BJ240" s="17" t="s">
        <v>21</v>
      </c>
      <c r="BK240" s="148">
        <f>ROUND(I240*H240,2)</f>
        <v>0</v>
      </c>
      <c r="BL240" s="17" t="s">
        <v>193</v>
      </c>
      <c r="BM240" s="147" t="s">
        <v>1729</v>
      </c>
    </row>
    <row r="241" spans="2:65" s="1" customFormat="1" ht="11.25">
      <c r="B241" s="32"/>
      <c r="D241" s="149" t="s">
        <v>202</v>
      </c>
      <c r="F241" s="150" t="s">
        <v>1730</v>
      </c>
      <c r="I241" s="151"/>
      <c r="L241" s="32"/>
      <c r="M241" s="152"/>
      <c r="T241" s="56"/>
      <c r="AT241" s="17" t="s">
        <v>202</v>
      </c>
      <c r="AU241" s="17" t="s">
        <v>91</v>
      </c>
    </row>
    <row r="242" spans="2:65" s="1" customFormat="1" ht="21.75" customHeight="1">
      <c r="B242" s="32"/>
      <c r="C242" s="172" t="s">
        <v>561</v>
      </c>
      <c r="D242" s="172" t="s">
        <v>301</v>
      </c>
      <c r="E242" s="173" t="s">
        <v>1731</v>
      </c>
      <c r="F242" s="174" t="s">
        <v>1732</v>
      </c>
      <c r="G242" s="175" t="s">
        <v>564</v>
      </c>
      <c r="H242" s="176">
        <v>2</v>
      </c>
      <c r="I242" s="177"/>
      <c r="J242" s="178">
        <f>ROUND(I242*H242,2)</f>
        <v>0</v>
      </c>
      <c r="K242" s="174" t="s">
        <v>272</v>
      </c>
      <c r="L242" s="179"/>
      <c r="M242" s="180" t="s">
        <v>1</v>
      </c>
      <c r="N242" s="181" t="s">
        <v>48</v>
      </c>
      <c r="P242" s="145">
        <f>O242*H242</f>
        <v>0</v>
      </c>
      <c r="Q242" s="145">
        <v>1.0699999999999999E-2</v>
      </c>
      <c r="R242" s="145">
        <f>Q242*H242</f>
        <v>2.1399999999999999E-2</v>
      </c>
      <c r="S242" s="145">
        <v>0</v>
      </c>
      <c r="T242" s="146">
        <f>S242*H242</f>
        <v>0</v>
      </c>
      <c r="AR242" s="147" t="s">
        <v>232</v>
      </c>
      <c r="AT242" s="147" t="s">
        <v>301</v>
      </c>
      <c r="AU242" s="147" t="s">
        <v>91</v>
      </c>
      <c r="AY242" s="17" t="s">
        <v>194</v>
      </c>
      <c r="BE242" s="148">
        <f>IF(N242="základní",J242,0)</f>
        <v>0</v>
      </c>
      <c r="BF242" s="148">
        <f>IF(N242="snížená",J242,0)</f>
        <v>0</v>
      </c>
      <c r="BG242" s="148">
        <f>IF(N242="zákl. přenesená",J242,0)</f>
        <v>0</v>
      </c>
      <c r="BH242" s="148">
        <f>IF(N242="sníž. přenesená",J242,0)</f>
        <v>0</v>
      </c>
      <c r="BI242" s="148">
        <f>IF(N242="nulová",J242,0)</f>
        <v>0</v>
      </c>
      <c r="BJ242" s="17" t="s">
        <v>21</v>
      </c>
      <c r="BK242" s="148">
        <f>ROUND(I242*H242,2)</f>
        <v>0</v>
      </c>
      <c r="BL242" s="17" t="s">
        <v>193</v>
      </c>
      <c r="BM242" s="147" t="s">
        <v>1733</v>
      </c>
    </row>
    <row r="243" spans="2:65" s="1" customFormat="1" ht="11.25">
      <c r="B243" s="32"/>
      <c r="D243" s="149" t="s">
        <v>202</v>
      </c>
      <c r="F243" s="150" t="s">
        <v>1732</v>
      </c>
      <c r="I243" s="151"/>
      <c r="L243" s="32"/>
      <c r="M243" s="152"/>
      <c r="T243" s="56"/>
      <c r="AT243" s="17" t="s">
        <v>202</v>
      </c>
      <c r="AU243" s="17" t="s">
        <v>91</v>
      </c>
    </row>
    <row r="244" spans="2:65" s="1" customFormat="1" ht="24.2" customHeight="1">
      <c r="B244" s="32"/>
      <c r="C244" s="172" t="s">
        <v>570</v>
      </c>
      <c r="D244" s="172" t="s">
        <v>301</v>
      </c>
      <c r="E244" s="173" t="s">
        <v>1734</v>
      </c>
      <c r="F244" s="174" t="s">
        <v>1735</v>
      </c>
      <c r="G244" s="175" t="s">
        <v>564</v>
      </c>
      <c r="H244" s="176">
        <v>1</v>
      </c>
      <c r="I244" s="177"/>
      <c r="J244" s="178">
        <f>ROUND(I244*H244,2)</f>
        <v>0</v>
      </c>
      <c r="K244" s="174" t="s">
        <v>272</v>
      </c>
      <c r="L244" s="179"/>
      <c r="M244" s="180" t="s">
        <v>1</v>
      </c>
      <c r="N244" s="181" t="s">
        <v>48</v>
      </c>
      <c r="P244" s="145">
        <f>O244*H244</f>
        <v>0</v>
      </c>
      <c r="Q244" s="145">
        <v>1.2200000000000001E-2</v>
      </c>
      <c r="R244" s="145">
        <f>Q244*H244</f>
        <v>1.2200000000000001E-2</v>
      </c>
      <c r="S244" s="145">
        <v>0</v>
      </c>
      <c r="T244" s="146">
        <f>S244*H244</f>
        <v>0</v>
      </c>
      <c r="AR244" s="147" t="s">
        <v>232</v>
      </c>
      <c r="AT244" s="147" t="s">
        <v>301</v>
      </c>
      <c r="AU244" s="147" t="s">
        <v>91</v>
      </c>
      <c r="AY244" s="17" t="s">
        <v>194</v>
      </c>
      <c r="BE244" s="148">
        <f>IF(N244="základní",J244,0)</f>
        <v>0</v>
      </c>
      <c r="BF244" s="148">
        <f>IF(N244="snížená",J244,0)</f>
        <v>0</v>
      </c>
      <c r="BG244" s="148">
        <f>IF(N244="zákl. přenesená",J244,0)</f>
        <v>0</v>
      </c>
      <c r="BH244" s="148">
        <f>IF(N244="sníž. přenesená",J244,0)</f>
        <v>0</v>
      </c>
      <c r="BI244" s="148">
        <f>IF(N244="nulová",J244,0)</f>
        <v>0</v>
      </c>
      <c r="BJ244" s="17" t="s">
        <v>21</v>
      </c>
      <c r="BK244" s="148">
        <f>ROUND(I244*H244,2)</f>
        <v>0</v>
      </c>
      <c r="BL244" s="17" t="s">
        <v>193</v>
      </c>
      <c r="BM244" s="147" t="s">
        <v>1736</v>
      </c>
    </row>
    <row r="245" spans="2:65" s="1" customFormat="1" ht="19.5">
      <c r="B245" s="32"/>
      <c r="D245" s="149" t="s">
        <v>202</v>
      </c>
      <c r="F245" s="150" t="s">
        <v>1735</v>
      </c>
      <c r="I245" s="151"/>
      <c r="L245" s="32"/>
      <c r="M245" s="152"/>
      <c r="T245" s="56"/>
      <c r="AT245" s="17" t="s">
        <v>202</v>
      </c>
      <c r="AU245" s="17" t="s">
        <v>91</v>
      </c>
    </row>
    <row r="246" spans="2:65" s="1" customFormat="1" ht="24.2" customHeight="1">
      <c r="B246" s="32"/>
      <c r="C246" s="172" t="s">
        <v>469</v>
      </c>
      <c r="D246" s="172" t="s">
        <v>301</v>
      </c>
      <c r="E246" s="173" t="s">
        <v>1737</v>
      </c>
      <c r="F246" s="174" t="s">
        <v>1738</v>
      </c>
      <c r="G246" s="175" t="s">
        <v>564</v>
      </c>
      <c r="H246" s="176">
        <v>1</v>
      </c>
      <c r="I246" s="177"/>
      <c r="J246" s="178">
        <f>ROUND(I246*H246,2)</f>
        <v>0</v>
      </c>
      <c r="K246" s="174" t="s">
        <v>272</v>
      </c>
      <c r="L246" s="179"/>
      <c r="M246" s="180" t="s">
        <v>1</v>
      </c>
      <c r="N246" s="181" t="s">
        <v>48</v>
      </c>
      <c r="P246" s="145">
        <f>O246*H246</f>
        <v>0</v>
      </c>
      <c r="Q246" s="145">
        <v>1.2500000000000001E-2</v>
      </c>
      <c r="R246" s="145">
        <f>Q246*H246</f>
        <v>1.2500000000000001E-2</v>
      </c>
      <c r="S246" s="145">
        <v>0</v>
      </c>
      <c r="T246" s="146">
        <f>S246*H246</f>
        <v>0</v>
      </c>
      <c r="AR246" s="147" t="s">
        <v>232</v>
      </c>
      <c r="AT246" s="147" t="s">
        <v>301</v>
      </c>
      <c r="AU246" s="147" t="s">
        <v>91</v>
      </c>
      <c r="AY246" s="17" t="s">
        <v>194</v>
      </c>
      <c r="BE246" s="148">
        <f>IF(N246="základní",J246,0)</f>
        <v>0</v>
      </c>
      <c r="BF246" s="148">
        <f>IF(N246="snížená",J246,0)</f>
        <v>0</v>
      </c>
      <c r="BG246" s="148">
        <f>IF(N246="zákl. přenesená",J246,0)</f>
        <v>0</v>
      </c>
      <c r="BH246" s="148">
        <f>IF(N246="sníž. přenesená",J246,0)</f>
        <v>0</v>
      </c>
      <c r="BI246" s="148">
        <f>IF(N246="nulová",J246,0)</f>
        <v>0</v>
      </c>
      <c r="BJ246" s="17" t="s">
        <v>21</v>
      </c>
      <c r="BK246" s="148">
        <f>ROUND(I246*H246,2)</f>
        <v>0</v>
      </c>
      <c r="BL246" s="17" t="s">
        <v>193</v>
      </c>
      <c r="BM246" s="147" t="s">
        <v>1739</v>
      </c>
    </row>
    <row r="247" spans="2:65" s="1" customFormat="1" ht="19.5">
      <c r="B247" s="32"/>
      <c r="D247" s="149" t="s">
        <v>202</v>
      </c>
      <c r="F247" s="150" t="s">
        <v>1738</v>
      </c>
      <c r="I247" s="151"/>
      <c r="L247" s="32"/>
      <c r="M247" s="152"/>
      <c r="T247" s="56"/>
      <c r="AT247" s="17" t="s">
        <v>202</v>
      </c>
      <c r="AU247" s="17" t="s">
        <v>91</v>
      </c>
    </row>
    <row r="248" spans="2:65" s="1" customFormat="1" ht="24.2" customHeight="1">
      <c r="B248" s="32"/>
      <c r="C248" s="136" t="s">
        <v>577</v>
      </c>
      <c r="D248" s="136" t="s">
        <v>197</v>
      </c>
      <c r="E248" s="137" t="s">
        <v>1740</v>
      </c>
      <c r="F248" s="138" t="s">
        <v>1741</v>
      </c>
      <c r="G248" s="139" t="s">
        <v>564</v>
      </c>
      <c r="H248" s="140">
        <v>1</v>
      </c>
      <c r="I248" s="141"/>
      <c r="J248" s="142">
        <f>ROUND(I248*H248,2)</f>
        <v>0</v>
      </c>
      <c r="K248" s="138" t="s">
        <v>272</v>
      </c>
      <c r="L248" s="32"/>
      <c r="M248" s="143" t="s">
        <v>1</v>
      </c>
      <c r="N248" s="144" t="s">
        <v>48</v>
      </c>
      <c r="P248" s="145">
        <f>O248*H248</f>
        <v>0</v>
      </c>
      <c r="Q248" s="145">
        <v>1.7099999999999999E-3</v>
      </c>
      <c r="R248" s="145">
        <f>Q248*H248</f>
        <v>1.7099999999999999E-3</v>
      </c>
      <c r="S248" s="145">
        <v>0</v>
      </c>
      <c r="T248" s="146">
        <f>S248*H248</f>
        <v>0</v>
      </c>
      <c r="AR248" s="147" t="s">
        <v>193</v>
      </c>
      <c r="AT248" s="147" t="s">
        <v>197</v>
      </c>
      <c r="AU248" s="147" t="s">
        <v>91</v>
      </c>
      <c r="AY248" s="17" t="s">
        <v>194</v>
      </c>
      <c r="BE248" s="148">
        <f>IF(N248="základní",J248,0)</f>
        <v>0</v>
      </c>
      <c r="BF248" s="148">
        <f>IF(N248="snížená",J248,0)</f>
        <v>0</v>
      </c>
      <c r="BG248" s="148">
        <f>IF(N248="zákl. přenesená",J248,0)</f>
        <v>0</v>
      </c>
      <c r="BH248" s="148">
        <f>IF(N248="sníž. přenesená",J248,0)</f>
        <v>0</v>
      </c>
      <c r="BI248" s="148">
        <f>IF(N248="nulová",J248,0)</f>
        <v>0</v>
      </c>
      <c r="BJ248" s="17" t="s">
        <v>21</v>
      </c>
      <c r="BK248" s="148">
        <f>ROUND(I248*H248,2)</f>
        <v>0</v>
      </c>
      <c r="BL248" s="17" t="s">
        <v>193</v>
      </c>
      <c r="BM248" s="147" t="s">
        <v>1742</v>
      </c>
    </row>
    <row r="249" spans="2:65" s="1" customFormat="1" ht="29.25">
      <c r="B249" s="32"/>
      <c r="D249" s="149" t="s">
        <v>202</v>
      </c>
      <c r="F249" s="150" t="s">
        <v>1743</v>
      </c>
      <c r="I249" s="151"/>
      <c r="L249" s="32"/>
      <c r="M249" s="152"/>
      <c r="T249" s="56"/>
      <c r="AT249" s="17" t="s">
        <v>202</v>
      </c>
      <c r="AU249" s="17" t="s">
        <v>91</v>
      </c>
    </row>
    <row r="250" spans="2:65" s="1" customFormat="1" ht="11.25">
      <c r="B250" s="32"/>
      <c r="D250" s="156" t="s">
        <v>275</v>
      </c>
      <c r="F250" s="157" t="s">
        <v>1744</v>
      </c>
      <c r="I250" s="151"/>
      <c r="L250" s="32"/>
      <c r="M250" s="152"/>
      <c r="T250" s="56"/>
      <c r="AT250" s="17" t="s">
        <v>275</v>
      </c>
      <c r="AU250" s="17" t="s">
        <v>91</v>
      </c>
    </row>
    <row r="251" spans="2:65" s="1" customFormat="1" ht="24.2" customHeight="1">
      <c r="B251" s="32"/>
      <c r="C251" s="172" t="s">
        <v>582</v>
      </c>
      <c r="D251" s="172" t="s">
        <v>301</v>
      </c>
      <c r="E251" s="173" t="s">
        <v>1745</v>
      </c>
      <c r="F251" s="174" t="s">
        <v>1746</v>
      </c>
      <c r="G251" s="175" t="s">
        <v>564</v>
      </c>
      <c r="H251" s="176">
        <v>1</v>
      </c>
      <c r="I251" s="177"/>
      <c r="J251" s="178">
        <f>ROUND(I251*H251,2)</f>
        <v>0</v>
      </c>
      <c r="K251" s="174" t="s">
        <v>272</v>
      </c>
      <c r="L251" s="179"/>
      <c r="M251" s="180" t="s">
        <v>1</v>
      </c>
      <c r="N251" s="181" t="s">
        <v>48</v>
      </c>
      <c r="P251" s="145">
        <f>O251*H251</f>
        <v>0</v>
      </c>
      <c r="Q251" s="145">
        <v>1.9699999999999999E-2</v>
      </c>
      <c r="R251" s="145">
        <f>Q251*H251</f>
        <v>1.9699999999999999E-2</v>
      </c>
      <c r="S251" s="145">
        <v>0</v>
      </c>
      <c r="T251" s="146">
        <f>S251*H251</f>
        <v>0</v>
      </c>
      <c r="AR251" s="147" t="s">
        <v>232</v>
      </c>
      <c r="AT251" s="147" t="s">
        <v>301</v>
      </c>
      <c r="AU251" s="147" t="s">
        <v>91</v>
      </c>
      <c r="AY251" s="17" t="s">
        <v>194</v>
      </c>
      <c r="BE251" s="148">
        <f>IF(N251="základní",J251,0)</f>
        <v>0</v>
      </c>
      <c r="BF251" s="148">
        <f>IF(N251="snížená",J251,0)</f>
        <v>0</v>
      </c>
      <c r="BG251" s="148">
        <f>IF(N251="zákl. přenesená",J251,0)</f>
        <v>0</v>
      </c>
      <c r="BH251" s="148">
        <f>IF(N251="sníž. přenesená",J251,0)</f>
        <v>0</v>
      </c>
      <c r="BI251" s="148">
        <f>IF(N251="nulová",J251,0)</f>
        <v>0</v>
      </c>
      <c r="BJ251" s="17" t="s">
        <v>21</v>
      </c>
      <c r="BK251" s="148">
        <f>ROUND(I251*H251,2)</f>
        <v>0</v>
      </c>
      <c r="BL251" s="17" t="s">
        <v>193</v>
      </c>
      <c r="BM251" s="147" t="s">
        <v>1747</v>
      </c>
    </row>
    <row r="252" spans="2:65" s="1" customFormat="1" ht="24.2" customHeight="1">
      <c r="B252" s="32"/>
      <c r="C252" s="136" t="s">
        <v>587</v>
      </c>
      <c r="D252" s="136" t="s">
        <v>197</v>
      </c>
      <c r="E252" s="137" t="s">
        <v>1748</v>
      </c>
      <c r="F252" s="138" t="s">
        <v>1749</v>
      </c>
      <c r="G252" s="139" t="s">
        <v>564</v>
      </c>
      <c r="H252" s="140">
        <v>11</v>
      </c>
      <c r="I252" s="141"/>
      <c r="J252" s="142">
        <f>ROUND(I252*H252,2)</f>
        <v>0</v>
      </c>
      <c r="K252" s="138" t="s">
        <v>272</v>
      </c>
      <c r="L252" s="32"/>
      <c r="M252" s="143" t="s">
        <v>1</v>
      </c>
      <c r="N252" s="144" t="s">
        <v>48</v>
      </c>
      <c r="P252" s="145">
        <f>O252*H252</f>
        <v>0</v>
      </c>
      <c r="Q252" s="145">
        <v>2.8700000000000002E-3</v>
      </c>
      <c r="R252" s="145">
        <f>Q252*H252</f>
        <v>3.1570000000000001E-2</v>
      </c>
      <c r="S252" s="145">
        <v>0</v>
      </c>
      <c r="T252" s="146">
        <f>S252*H252</f>
        <v>0</v>
      </c>
      <c r="AR252" s="147" t="s">
        <v>193</v>
      </c>
      <c r="AT252" s="147" t="s">
        <v>197</v>
      </c>
      <c r="AU252" s="147" t="s">
        <v>91</v>
      </c>
      <c r="AY252" s="17" t="s">
        <v>194</v>
      </c>
      <c r="BE252" s="148">
        <f>IF(N252="základní",J252,0)</f>
        <v>0</v>
      </c>
      <c r="BF252" s="148">
        <f>IF(N252="snížená",J252,0)</f>
        <v>0</v>
      </c>
      <c r="BG252" s="148">
        <f>IF(N252="zákl. přenesená",J252,0)</f>
        <v>0</v>
      </c>
      <c r="BH252" s="148">
        <f>IF(N252="sníž. přenesená",J252,0)</f>
        <v>0</v>
      </c>
      <c r="BI252" s="148">
        <f>IF(N252="nulová",J252,0)</f>
        <v>0</v>
      </c>
      <c r="BJ252" s="17" t="s">
        <v>21</v>
      </c>
      <c r="BK252" s="148">
        <f>ROUND(I252*H252,2)</f>
        <v>0</v>
      </c>
      <c r="BL252" s="17" t="s">
        <v>193</v>
      </c>
      <c r="BM252" s="147" t="s">
        <v>1750</v>
      </c>
    </row>
    <row r="253" spans="2:65" s="1" customFormat="1" ht="29.25">
      <c r="B253" s="32"/>
      <c r="D253" s="149" t="s">
        <v>202</v>
      </c>
      <c r="F253" s="150" t="s">
        <v>1751</v>
      </c>
      <c r="I253" s="151"/>
      <c r="L253" s="32"/>
      <c r="M253" s="152"/>
      <c r="T253" s="56"/>
      <c r="AT253" s="17" t="s">
        <v>202</v>
      </c>
      <c r="AU253" s="17" t="s">
        <v>91</v>
      </c>
    </row>
    <row r="254" spans="2:65" s="1" customFormat="1" ht="11.25">
      <c r="B254" s="32"/>
      <c r="D254" s="156" t="s">
        <v>275</v>
      </c>
      <c r="F254" s="157" t="s">
        <v>1752</v>
      </c>
      <c r="I254" s="151"/>
      <c r="L254" s="32"/>
      <c r="M254" s="152"/>
      <c r="T254" s="56"/>
      <c r="AT254" s="17" t="s">
        <v>275</v>
      </c>
      <c r="AU254" s="17" t="s">
        <v>91</v>
      </c>
    </row>
    <row r="255" spans="2:65" s="1" customFormat="1" ht="24.2" customHeight="1">
      <c r="B255" s="32"/>
      <c r="C255" s="172" t="s">
        <v>482</v>
      </c>
      <c r="D255" s="172" t="s">
        <v>301</v>
      </c>
      <c r="E255" s="173" t="s">
        <v>1753</v>
      </c>
      <c r="F255" s="174" t="s">
        <v>1754</v>
      </c>
      <c r="G255" s="175" t="s">
        <v>564</v>
      </c>
      <c r="H255" s="176">
        <v>4</v>
      </c>
      <c r="I255" s="177"/>
      <c r="J255" s="178">
        <f>ROUND(I255*H255,2)</f>
        <v>0</v>
      </c>
      <c r="K255" s="174" t="s">
        <v>272</v>
      </c>
      <c r="L255" s="179"/>
      <c r="M255" s="180" t="s">
        <v>1</v>
      </c>
      <c r="N255" s="181" t="s">
        <v>48</v>
      </c>
      <c r="P255" s="145">
        <f>O255*H255</f>
        <v>0</v>
      </c>
      <c r="Q255" s="145">
        <v>1.8800000000000001E-2</v>
      </c>
      <c r="R255" s="145">
        <f>Q255*H255</f>
        <v>7.5200000000000003E-2</v>
      </c>
      <c r="S255" s="145">
        <v>0</v>
      </c>
      <c r="T255" s="146">
        <f>S255*H255</f>
        <v>0</v>
      </c>
      <c r="AR255" s="147" t="s">
        <v>232</v>
      </c>
      <c r="AT255" s="147" t="s">
        <v>301</v>
      </c>
      <c r="AU255" s="147" t="s">
        <v>91</v>
      </c>
      <c r="AY255" s="17" t="s">
        <v>194</v>
      </c>
      <c r="BE255" s="148">
        <f>IF(N255="základní",J255,0)</f>
        <v>0</v>
      </c>
      <c r="BF255" s="148">
        <f>IF(N255="snížená",J255,0)</f>
        <v>0</v>
      </c>
      <c r="BG255" s="148">
        <f>IF(N255="zákl. přenesená",J255,0)</f>
        <v>0</v>
      </c>
      <c r="BH255" s="148">
        <f>IF(N255="sníž. přenesená",J255,0)</f>
        <v>0</v>
      </c>
      <c r="BI255" s="148">
        <f>IF(N255="nulová",J255,0)</f>
        <v>0</v>
      </c>
      <c r="BJ255" s="17" t="s">
        <v>21</v>
      </c>
      <c r="BK255" s="148">
        <f>ROUND(I255*H255,2)</f>
        <v>0</v>
      </c>
      <c r="BL255" s="17" t="s">
        <v>193</v>
      </c>
      <c r="BM255" s="147" t="s">
        <v>1755</v>
      </c>
    </row>
    <row r="256" spans="2:65" s="1" customFormat="1" ht="19.5">
      <c r="B256" s="32"/>
      <c r="D256" s="149" t="s">
        <v>202</v>
      </c>
      <c r="F256" s="150" t="s">
        <v>1754</v>
      </c>
      <c r="I256" s="151"/>
      <c r="L256" s="32"/>
      <c r="M256" s="152"/>
      <c r="T256" s="56"/>
      <c r="AT256" s="17" t="s">
        <v>202</v>
      </c>
      <c r="AU256" s="17" t="s">
        <v>91</v>
      </c>
    </row>
    <row r="257" spans="2:65" s="1" customFormat="1" ht="24.2" customHeight="1">
      <c r="B257" s="32"/>
      <c r="C257" s="172" t="s">
        <v>595</v>
      </c>
      <c r="D257" s="172" t="s">
        <v>301</v>
      </c>
      <c r="E257" s="173" t="s">
        <v>1756</v>
      </c>
      <c r="F257" s="174" t="s">
        <v>1757</v>
      </c>
      <c r="G257" s="175" t="s">
        <v>564</v>
      </c>
      <c r="H257" s="176">
        <v>2</v>
      </c>
      <c r="I257" s="177"/>
      <c r="J257" s="178">
        <f>ROUND(I257*H257,2)</f>
        <v>0</v>
      </c>
      <c r="K257" s="174" t="s">
        <v>272</v>
      </c>
      <c r="L257" s="179"/>
      <c r="M257" s="180" t="s">
        <v>1</v>
      </c>
      <c r="N257" s="181" t="s">
        <v>48</v>
      </c>
      <c r="P257" s="145">
        <f>O257*H257</f>
        <v>0</v>
      </c>
      <c r="Q257" s="145">
        <v>2.5999999999999999E-2</v>
      </c>
      <c r="R257" s="145">
        <f>Q257*H257</f>
        <v>5.1999999999999998E-2</v>
      </c>
      <c r="S257" s="145">
        <v>0</v>
      </c>
      <c r="T257" s="146">
        <f>S257*H257</f>
        <v>0</v>
      </c>
      <c r="AR257" s="147" t="s">
        <v>232</v>
      </c>
      <c r="AT257" s="147" t="s">
        <v>301</v>
      </c>
      <c r="AU257" s="147" t="s">
        <v>91</v>
      </c>
      <c r="AY257" s="17" t="s">
        <v>194</v>
      </c>
      <c r="BE257" s="148">
        <f>IF(N257="základní",J257,0)</f>
        <v>0</v>
      </c>
      <c r="BF257" s="148">
        <f>IF(N257="snížená",J257,0)</f>
        <v>0</v>
      </c>
      <c r="BG257" s="148">
        <f>IF(N257="zákl. přenesená",J257,0)</f>
        <v>0</v>
      </c>
      <c r="BH257" s="148">
        <f>IF(N257="sníž. přenesená",J257,0)</f>
        <v>0</v>
      </c>
      <c r="BI257" s="148">
        <f>IF(N257="nulová",J257,0)</f>
        <v>0</v>
      </c>
      <c r="BJ257" s="17" t="s">
        <v>21</v>
      </c>
      <c r="BK257" s="148">
        <f>ROUND(I257*H257,2)</f>
        <v>0</v>
      </c>
      <c r="BL257" s="17" t="s">
        <v>193</v>
      </c>
      <c r="BM257" s="147" t="s">
        <v>1758</v>
      </c>
    </row>
    <row r="258" spans="2:65" s="1" customFormat="1" ht="24.2" customHeight="1">
      <c r="B258" s="32"/>
      <c r="C258" s="172" t="s">
        <v>601</v>
      </c>
      <c r="D258" s="172" t="s">
        <v>301</v>
      </c>
      <c r="E258" s="173" t="s">
        <v>1759</v>
      </c>
      <c r="F258" s="174" t="s">
        <v>1760</v>
      </c>
      <c r="G258" s="175" t="s">
        <v>564</v>
      </c>
      <c r="H258" s="176">
        <v>1</v>
      </c>
      <c r="I258" s="177"/>
      <c r="J258" s="178">
        <f>ROUND(I258*H258,2)</f>
        <v>0</v>
      </c>
      <c r="K258" s="174" t="s">
        <v>272</v>
      </c>
      <c r="L258" s="179"/>
      <c r="M258" s="180" t="s">
        <v>1</v>
      </c>
      <c r="N258" s="181" t="s">
        <v>48</v>
      </c>
      <c r="P258" s="145">
        <f>O258*H258</f>
        <v>0</v>
      </c>
      <c r="Q258" s="145">
        <v>5.0500000000000003E-2</v>
      </c>
      <c r="R258" s="145">
        <f>Q258*H258</f>
        <v>5.0500000000000003E-2</v>
      </c>
      <c r="S258" s="145">
        <v>0</v>
      </c>
      <c r="T258" s="146">
        <f>S258*H258</f>
        <v>0</v>
      </c>
      <c r="AR258" s="147" t="s">
        <v>232</v>
      </c>
      <c r="AT258" s="147" t="s">
        <v>301</v>
      </c>
      <c r="AU258" s="147" t="s">
        <v>91</v>
      </c>
      <c r="AY258" s="17" t="s">
        <v>194</v>
      </c>
      <c r="BE258" s="148">
        <f>IF(N258="základní",J258,0)</f>
        <v>0</v>
      </c>
      <c r="BF258" s="148">
        <f>IF(N258="snížená",J258,0)</f>
        <v>0</v>
      </c>
      <c r="BG258" s="148">
        <f>IF(N258="zákl. přenesená",J258,0)</f>
        <v>0</v>
      </c>
      <c r="BH258" s="148">
        <f>IF(N258="sníž. přenesená",J258,0)</f>
        <v>0</v>
      </c>
      <c r="BI258" s="148">
        <f>IF(N258="nulová",J258,0)</f>
        <v>0</v>
      </c>
      <c r="BJ258" s="17" t="s">
        <v>21</v>
      </c>
      <c r="BK258" s="148">
        <f>ROUND(I258*H258,2)</f>
        <v>0</v>
      </c>
      <c r="BL258" s="17" t="s">
        <v>193</v>
      </c>
      <c r="BM258" s="147" t="s">
        <v>1761</v>
      </c>
    </row>
    <row r="259" spans="2:65" s="1" customFormat="1" ht="24.2" customHeight="1">
      <c r="B259" s="32"/>
      <c r="C259" s="172" t="s">
        <v>606</v>
      </c>
      <c r="D259" s="172" t="s">
        <v>301</v>
      </c>
      <c r="E259" s="173" t="s">
        <v>1762</v>
      </c>
      <c r="F259" s="174" t="s">
        <v>1763</v>
      </c>
      <c r="G259" s="175" t="s">
        <v>564</v>
      </c>
      <c r="H259" s="176">
        <v>5</v>
      </c>
      <c r="I259" s="177"/>
      <c r="J259" s="178">
        <f>ROUND(I259*H259,2)</f>
        <v>0</v>
      </c>
      <c r="K259" s="174" t="s">
        <v>1</v>
      </c>
      <c r="L259" s="179"/>
      <c r="M259" s="180" t="s">
        <v>1</v>
      </c>
      <c r="N259" s="181" t="s">
        <v>48</v>
      </c>
      <c r="P259" s="145">
        <f>O259*H259</f>
        <v>0</v>
      </c>
      <c r="Q259" s="145">
        <v>1.685E-2</v>
      </c>
      <c r="R259" s="145">
        <f>Q259*H259</f>
        <v>8.4250000000000005E-2</v>
      </c>
      <c r="S259" s="145">
        <v>0</v>
      </c>
      <c r="T259" s="146">
        <f>S259*H259</f>
        <v>0</v>
      </c>
      <c r="AR259" s="147" t="s">
        <v>232</v>
      </c>
      <c r="AT259" s="147" t="s">
        <v>301</v>
      </c>
      <c r="AU259" s="147" t="s">
        <v>91</v>
      </c>
      <c r="AY259" s="17" t="s">
        <v>194</v>
      </c>
      <c r="BE259" s="148">
        <f>IF(N259="základní",J259,0)</f>
        <v>0</v>
      </c>
      <c r="BF259" s="148">
        <f>IF(N259="snížená",J259,0)</f>
        <v>0</v>
      </c>
      <c r="BG259" s="148">
        <f>IF(N259="zákl. přenesená",J259,0)</f>
        <v>0</v>
      </c>
      <c r="BH259" s="148">
        <f>IF(N259="sníž. přenesená",J259,0)</f>
        <v>0</v>
      </c>
      <c r="BI259" s="148">
        <f>IF(N259="nulová",J259,0)</f>
        <v>0</v>
      </c>
      <c r="BJ259" s="17" t="s">
        <v>21</v>
      </c>
      <c r="BK259" s="148">
        <f>ROUND(I259*H259,2)</f>
        <v>0</v>
      </c>
      <c r="BL259" s="17" t="s">
        <v>193</v>
      </c>
      <c r="BM259" s="147" t="s">
        <v>1764</v>
      </c>
    </row>
    <row r="260" spans="2:65" s="1" customFormat="1" ht="11.25">
      <c r="B260" s="32"/>
      <c r="D260" s="149" t="s">
        <v>202</v>
      </c>
      <c r="F260" s="150" t="s">
        <v>1730</v>
      </c>
      <c r="I260" s="151"/>
      <c r="L260" s="32"/>
      <c r="M260" s="152"/>
      <c r="T260" s="56"/>
      <c r="AT260" s="17" t="s">
        <v>202</v>
      </c>
      <c r="AU260" s="17" t="s">
        <v>91</v>
      </c>
    </row>
    <row r="261" spans="2:65" s="1" customFormat="1" ht="24.2" customHeight="1">
      <c r="B261" s="32"/>
      <c r="C261" s="136" t="s">
        <v>611</v>
      </c>
      <c r="D261" s="136" t="s">
        <v>197</v>
      </c>
      <c r="E261" s="137" t="s">
        <v>1765</v>
      </c>
      <c r="F261" s="138" t="s">
        <v>1766</v>
      </c>
      <c r="G261" s="139" t="s">
        <v>564</v>
      </c>
      <c r="H261" s="140">
        <v>3</v>
      </c>
      <c r="I261" s="141"/>
      <c r="J261" s="142">
        <f>ROUND(I261*H261,2)</f>
        <v>0</v>
      </c>
      <c r="K261" s="138" t="s">
        <v>272</v>
      </c>
      <c r="L261" s="32"/>
      <c r="M261" s="143" t="s">
        <v>1</v>
      </c>
      <c r="N261" s="144" t="s">
        <v>48</v>
      </c>
      <c r="P261" s="145">
        <f>O261*H261</f>
        <v>0</v>
      </c>
      <c r="Q261" s="145">
        <v>4.2900000000000004E-3</v>
      </c>
      <c r="R261" s="145">
        <f>Q261*H261</f>
        <v>1.2870000000000001E-2</v>
      </c>
      <c r="S261" s="145">
        <v>0</v>
      </c>
      <c r="T261" s="146">
        <f>S261*H261</f>
        <v>0</v>
      </c>
      <c r="AR261" s="147" t="s">
        <v>193</v>
      </c>
      <c r="AT261" s="147" t="s">
        <v>197</v>
      </c>
      <c r="AU261" s="147" t="s">
        <v>91</v>
      </c>
      <c r="AY261" s="17" t="s">
        <v>194</v>
      </c>
      <c r="BE261" s="148">
        <f>IF(N261="základní",J261,0)</f>
        <v>0</v>
      </c>
      <c r="BF261" s="148">
        <f>IF(N261="snížená",J261,0)</f>
        <v>0</v>
      </c>
      <c r="BG261" s="148">
        <f>IF(N261="zákl. přenesená",J261,0)</f>
        <v>0</v>
      </c>
      <c r="BH261" s="148">
        <f>IF(N261="sníž. přenesená",J261,0)</f>
        <v>0</v>
      </c>
      <c r="BI261" s="148">
        <f>IF(N261="nulová",J261,0)</f>
        <v>0</v>
      </c>
      <c r="BJ261" s="17" t="s">
        <v>21</v>
      </c>
      <c r="BK261" s="148">
        <f>ROUND(I261*H261,2)</f>
        <v>0</v>
      </c>
      <c r="BL261" s="17" t="s">
        <v>193</v>
      </c>
      <c r="BM261" s="147" t="s">
        <v>1767</v>
      </c>
    </row>
    <row r="262" spans="2:65" s="1" customFormat="1" ht="29.25">
      <c r="B262" s="32"/>
      <c r="D262" s="149" t="s">
        <v>202</v>
      </c>
      <c r="F262" s="150" t="s">
        <v>1768</v>
      </c>
      <c r="I262" s="151"/>
      <c r="L262" s="32"/>
      <c r="M262" s="152"/>
      <c r="T262" s="56"/>
      <c r="AT262" s="17" t="s">
        <v>202</v>
      </c>
      <c r="AU262" s="17" t="s">
        <v>91</v>
      </c>
    </row>
    <row r="263" spans="2:65" s="1" customFormat="1" ht="11.25">
      <c r="B263" s="32"/>
      <c r="D263" s="156" t="s">
        <v>275</v>
      </c>
      <c r="F263" s="157" t="s">
        <v>1769</v>
      </c>
      <c r="I263" s="151"/>
      <c r="L263" s="32"/>
      <c r="M263" s="152"/>
      <c r="T263" s="56"/>
      <c r="AT263" s="17" t="s">
        <v>275</v>
      </c>
      <c r="AU263" s="17" t="s">
        <v>91</v>
      </c>
    </row>
    <row r="264" spans="2:65" s="1" customFormat="1" ht="24.2" customHeight="1">
      <c r="B264" s="32"/>
      <c r="C264" s="172" t="s">
        <v>616</v>
      </c>
      <c r="D264" s="172" t="s">
        <v>301</v>
      </c>
      <c r="E264" s="173" t="s">
        <v>1770</v>
      </c>
      <c r="F264" s="174" t="s">
        <v>1771</v>
      </c>
      <c r="G264" s="175" t="s">
        <v>564</v>
      </c>
      <c r="H264" s="176">
        <v>3</v>
      </c>
      <c r="I264" s="177"/>
      <c r="J264" s="178">
        <f>ROUND(I264*H264,2)</f>
        <v>0</v>
      </c>
      <c r="K264" s="174" t="s">
        <v>272</v>
      </c>
      <c r="L264" s="179"/>
      <c r="M264" s="180" t="s">
        <v>1</v>
      </c>
      <c r="N264" s="181" t="s">
        <v>48</v>
      </c>
      <c r="P264" s="145">
        <f>O264*H264</f>
        <v>0</v>
      </c>
      <c r="Q264" s="145">
        <v>0.05</v>
      </c>
      <c r="R264" s="145">
        <f>Q264*H264</f>
        <v>0.15000000000000002</v>
      </c>
      <c r="S264" s="145">
        <v>0</v>
      </c>
      <c r="T264" s="146">
        <f>S264*H264</f>
        <v>0</v>
      </c>
      <c r="AR264" s="147" t="s">
        <v>232</v>
      </c>
      <c r="AT264" s="147" t="s">
        <v>301</v>
      </c>
      <c r="AU264" s="147" t="s">
        <v>91</v>
      </c>
      <c r="AY264" s="17" t="s">
        <v>194</v>
      </c>
      <c r="BE264" s="148">
        <f>IF(N264="základní",J264,0)</f>
        <v>0</v>
      </c>
      <c r="BF264" s="148">
        <f>IF(N264="snížená",J264,0)</f>
        <v>0</v>
      </c>
      <c r="BG264" s="148">
        <f>IF(N264="zákl. přenesená",J264,0)</f>
        <v>0</v>
      </c>
      <c r="BH264" s="148">
        <f>IF(N264="sníž. přenesená",J264,0)</f>
        <v>0</v>
      </c>
      <c r="BI264" s="148">
        <f>IF(N264="nulová",J264,0)</f>
        <v>0</v>
      </c>
      <c r="BJ264" s="17" t="s">
        <v>21</v>
      </c>
      <c r="BK264" s="148">
        <f>ROUND(I264*H264,2)</f>
        <v>0</v>
      </c>
      <c r="BL264" s="17" t="s">
        <v>193</v>
      </c>
      <c r="BM264" s="147" t="s">
        <v>1772</v>
      </c>
    </row>
    <row r="265" spans="2:65" s="1" customFormat="1" ht="37.9" customHeight="1">
      <c r="B265" s="32"/>
      <c r="C265" s="172" t="s">
        <v>500</v>
      </c>
      <c r="D265" s="172" t="s">
        <v>301</v>
      </c>
      <c r="E265" s="173" t="s">
        <v>1773</v>
      </c>
      <c r="F265" s="174" t="s">
        <v>1774</v>
      </c>
      <c r="G265" s="175" t="s">
        <v>564</v>
      </c>
      <c r="H265" s="176">
        <v>1</v>
      </c>
      <c r="I265" s="177"/>
      <c r="J265" s="178">
        <f>ROUND(I265*H265,2)</f>
        <v>0</v>
      </c>
      <c r="K265" s="174" t="s">
        <v>1</v>
      </c>
      <c r="L265" s="179"/>
      <c r="M265" s="180" t="s">
        <v>1</v>
      </c>
      <c r="N265" s="181" t="s">
        <v>48</v>
      </c>
      <c r="P265" s="145">
        <f>O265*H265</f>
        <v>0</v>
      </c>
      <c r="Q265" s="145">
        <v>0.02</v>
      </c>
      <c r="R265" s="145">
        <f>Q265*H265</f>
        <v>0.02</v>
      </c>
      <c r="S265" s="145">
        <v>0</v>
      </c>
      <c r="T265" s="146">
        <f>S265*H265</f>
        <v>0</v>
      </c>
      <c r="AR265" s="147" t="s">
        <v>232</v>
      </c>
      <c r="AT265" s="147" t="s">
        <v>301</v>
      </c>
      <c r="AU265" s="147" t="s">
        <v>91</v>
      </c>
      <c r="AY265" s="17" t="s">
        <v>194</v>
      </c>
      <c r="BE265" s="148">
        <f>IF(N265="základní",J265,0)</f>
        <v>0</v>
      </c>
      <c r="BF265" s="148">
        <f>IF(N265="snížená",J265,0)</f>
        <v>0</v>
      </c>
      <c r="BG265" s="148">
        <f>IF(N265="zákl. přenesená",J265,0)</f>
        <v>0</v>
      </c>
      <c r="BH265" s="148">
        <f>IF(N265="sníž. přenesená",J265,0)</f>
        <v>0</v>
      </c>
      <c r="BI265" s="148">
        <f>IF(N265="nulová",J265,0)</f>
        <v>0</v>
      </c>
      <c r="BJ265" s="17" t="s">
        <v>21</v>
      </c>
      <c r="BK265" s="148">
        <f>ROUND(I265*H265,2)</f>
        <v>0</v>
      </c>
      <c r="BL265" s="17" t="s">
        <v>193</v>
      </c>
      <c r="BM265" s="147" t="s">
        <v>1775</v>
      </c>
    </row>
    <row r="266" spans="2:65" s="1" customFormat="1" ht="11.25">
      <c r="B266" s="32"/>
      <c r="D266" s="149" t="s">
        <v>202</v>
      </c>
      <c r="F266" s="150" t="s">
        <v>1776</v>
      </c>
      <c r="I266" s="151"/>
      <c r="L266" s="32"/>
      <c r="M266" s="152"/>
      <c r="T266" s="56"/>
      <c r="AT266" s="17" t="s">
        <v>202</v>
      </c>
      <c r="AU266" s="17" t="s">
        <v>91</v>
      </c>
    </row>
    <row r="267" spans="2:65" s="1" customFormat="1" ht="24.2" customHeight="1">
      <c r="B267" s="32"/>
      <c r="C267" s="136" t="s">
        <v>627</v>
      </c>
      <c r="D267" s="136" t="s">
        <v>197</v>
      </c>
      <c r="E267" s="137" t="s">
        <v>1777</v>
      </c>
      <c r="F267" s="138" t="s">
        <v>1778</v>
      </c>
      <c r="G267" s="139" t="s">
        <v>492</v>
      </c>
      <c r="H267" s="140">
        <v>83</v>
      </c>
      <c r="I267" s="141"/>
      <c r="J267" s="142">
        <f>ROUND(I267*H267,2)</f>
        <v>0</v>
      </c>
      <c r="K267" s="138" t="s">
        <v>272</v>
      </c>
      <c r="L267" s="32"/>
      <c r="M267" s="143" t="s">
        <v>1</v>
      </c>
      <c r="N267" s="144" t="s">
        <v>48</v>
      </c>
      <c r="P267" s="145">
        <f>O267*H267</f>
        <v>0</v>
      </c>
      <c r="Q267" s="145">
        <v>1.0000000000000001E-5</v>
      </c>
      <c r="R267" s="145">
        <f>Q267*H267</f>
        <v>8.3000000000000012E-4</v>
      </c>
      <c r="S267" s="145">
        <v>0</v>
      </c>
      <c r="T267" s="146">
        <f>S267*H267</f>
        <v>0</v>
      </c>
      <c r="AR267" s="147" t="s">
        <v>193</v>
      </c>
      <c r="AT267" s="147" t="s">
        <v>197</v>
      </c>
      <c r="AU267" s="147" t="s">
        <v>91</v>
      </c>
      <c r="AY267" s="17" t="s">
        <v>194</v>
      </c>
      <c r="BE267" s="148">
        <f>IF(N267="základní",J267,0)</f>
        <v>0</v>
      </c>
      <c r="BF267" s="148">
        <f>IF(N267="snížená",J267,0)</f>
        <v>0</v>
      </c>
      <c r="BG267" s="148">
        <f>IF(N267="zákl. přenesená",J267,0)</f>
        <v>0</v>
      </c>
      <c r="BH267" s="148">
        <f>IF(N267="sníž. přenesená",J267,0)</f>
        <v>0</v>
      </c>
      <c r="BI267" s="148">
        <f>IF(N267="nulová",J267,0)</f>
        <v>0</v>
      </c>
      <c r="BJ267" s="17" t="s">
        <v>21</v>
      </c>
      <c r="BK267" s="148">
        <f>ROUND(I267*H267,2)</f>
        <v>0</v>
      </c>
      <c r="BL267" s="17" t="s">
        <v>193</v>
      </c>
      <c r="BM267" s="147" t="s">
        <v>1779</v>
      </c>
    </row>
    <row r="268" spans="2:65" s="1" customFormat="1" ht="11.25">
      <c r="B268" s="32"/>
      <c r="D268" s="156" t="s">
        <v>275</v>
      </c>
      <c r="F268" s="157" t="s">
        <v>1780</v>
      </c>
      <c r="I268" s="151"/>
      <c r="L268" s="32"/>
      <c r="M268" s="152"/>
      <c r="T268" s="56"/>
      <c r="AT268" s="17" t="s">
        <v>275</v>
      </c>
      <c r="AU268" s="17" t="s">
        <v>91</v>
      </c>
    </row>
    <row r="269" spans="2:65" s="12" customFormat="1" ht="11.25">
      <c r="B269" s="158"/>
      <c r="D269" s="149" t="s">
        <v>283</v>
      </c>
      <c r="E269" s="159" t="s">
        <v>1</v>
      </c>
      <c r="F269" s="160" t="s">
        <v>1781</v>
      </c>
      <c r="H269" s="161">
        <v>83</v>
      </c>
      <c r="I269" s="162"/>
      <c r="L269" s="158"/>
      <c r="M269" s="163"/>
      <c r="T269" s="164"/>
      <c r="AT269" s="159" t="s">
        <v>283</v>
      </c>
      <c r="AU269" s="159" t="s">
        <v>91</v>
      </c>
      <c r="AV269" s="12" t="s">
        <v>91</v>
      </c>
      <c r="AW269" s="12" t="s">
        <v>38</v>
      </c>
      <c r="AX269" s="12" t="s">
        <v>21</v>
      </c>
      <c r="AY269" s="159" t="s">
        <v>194</v>
      </c>
    </row>
    <row r="270" spans="2:65" s="1" customFormat="1" ht="21.75" customHeight="1">
      <c r="B270" s="32"/>
      <c r="C270" s="172" t="s">
        <v>505</v>
      </c>
      <c r="D270" s="172" t="s">
        <v>301</v>
      </c>
      <c r="E270" s="173" t="s">
        <v>1782</v>
      </c>
      <c r="F270" s="174" t="s">
        <v>1783</v>
      </c>
      <c r="G270" s="175" t="s">
        <v>492</v>
      </c>
      <c r="H270" s="176">
        <v>83</v>
      </c>
      <c r="I270" s="177"/>
      <c r="J270" s="178">
        <f>ROUND(I270*H270,2)</f>
        <v>0</v>
      </c>
      <c r="K270" s="174" t="s">
        <v>1</v>
      </c>
      <c r="L270" s="179"/>
      <c r="M270" s="180" t="s">
        <v>1</v>
      </c>
      <c r="N270" s="181" t="s">
        <v>48</v>
      </c>
      <c r="P270" s="145">
        <f>O270*H270</f>
        <v>0</v>
      </c>
      <c r="Q270" s="145">
        <v>1.0200000000000001E-2</v>
      </c>
      <c r="R270" s="145">
        <f>Q270*H270</f>
        <v>0.84660000000000002</v>
      </c>
      <c r="S270" s="145">
        <v>0</v>
      </c>
      <c r="T270" s="146">
        <f>S270*H270</f>
        <v>0</v>
      </c>
      <c r="AR270" s="147" t="s">
        <v>232</v>
      </c>
      <c r="AT270" s="147" t="s">
        <v>301</v>
      </c>
      <c r="AU270" s="147" t="s">
        <v>91</v>
      </c>
      <c r="AY270" s="17" t="s">
        <v>194</v>
      </c>
      <c r="BE270" s="148">
        <f>IF(N270="základní",J270,0)</f>
        <v>0</v>
      </c>
      <c r="BF270" s="148">
        <f>IF(N270="snížená",J270,0)</f>
        <v>0</v>
      </c>
      <c r="BG270" s="148">
        <f>IF(N270="zákl. přenesená",J270,0)</f>
        <v>0</v>
      </c>
      <c r="BH270" s="148">
        <f>IF(N270="sníž. přenesená",J270,0)</f>
        <v>0</v>
      </c>
      <c r="BI270" s="148">
        <f>IF(N270="nulová",J270,0)</f>
        <v>0</v>
      </c>
      <c r="BJ270" s="17" t="s">
        <v>21</v>
      </c>
      <c r="BK270" s="148">
        <f>ROUND(I270*H270,2)</f>
        <v>0</v>
      </c>
      <c r="BL270" s="17" t="s">
        <v>193</v>
      </c>
      <c r="BM270" s="147" t="s">
        <v>1784</v>
      </c>
    </row>
    <row r="271" spans="2:65" s="1" customFormat="1" ht="24.2" customHeight="1">
      <c r="B271" s="32"/>
      <c r="C271" s="136" t="s">
        <v>636</v>
      </c>
      <c r="D271" s="136" t="s">
        <v>197</v>
      </c>
      <c r="E271" s="137" t="s">
        <v>1785</v>
      </c>
      <c r="F271" s="138" t="s">
        <v>1786</v>
      </c>
      <c r="G271" s="139" t="s">
        <v>492</v>
      </c>
      <c r="H271" s="140">
        <v>187</v>
      </c>
      <c r="I271" s="141"/>
      <c r="J271" s="142">
        <f>ROUND(I271*H271,2)</f>
        <v>0</v>
      </c>
      <c r="K271" s="138" t="s">
        <v>272</v>
      </c>
      <c r="L271" s="32"/>
      <c r="M271" s="143" t="s">
        <v>1</v>
      </c>
      <c r="N271" s="144" t="s">
        <v>48</v>
      </c>
      <c r="P271" s="145">
        <f>O271*H271</f>
        <v>0</v>
      </c>
      <c r="Q271" s="145">
        <v>1.0000000000000001E-5</v>
      </c>
      <c r="R271" s="145">
        <f>Q271*H271</f>
        <v>1.8700000000000001E-3</v>
      </c>
      <c r="S271" s="145">
        <v>0</v>
      </c>
      <c r="T271" s="146">
        <f>S271*H271</f>
        <v>0</v>
      </c>
      <c r="AR271" s="147" t="s">
        <v>193</v>
      </c>
      <c r="AT271" s="147" t="s">
        <v>197</v>
      </c>
      <c r="AU271" s="147" t="s">
        <v>91</v>
      </c>
      <c r="AY271" s="17" t="s">
        <v>194</v>
      </c>
      <c r="BE271" s="148">
        <f>IF(N271="základní",J271,0)</f>
        <v>0</v>
      </c>
      <c r="BF271" s="148">
        <f>IF(N271="snížená",J271,0)</f>
        <v>0</v>
      </c>
      <c r="BG271" s="148">
        <f>IF(N271="zákl. přenesená",J271,0)</f>
        <v>0</v>
      </c>
      <c r="BH271" s="148">
        <f>IF(N271="sníž. přenesená",J271,0)</f>
        <v>0</v>
      </c>
      <c r="BI271" s="148">
        <f>IF(N271="nulová",J271,0)</f>
        <v>0</v>
      </c>
      <c r="BJ271" s="17" t="s">
        <v>21</v>
      </c>
      <c r="BK271" s="148">
        <f>ROUND(I271*H271,2)</f>
        <v>0</v>
      </c>
      <c r="BL271" s="17" t="s">
        <v>193</v>
      </c>
      <c r="BM271" s="147" t="s">
        <v>1787</v>
      </c>
    </row>
    <row r="272" spans="2:65" s="1" customFormat="1" ht="11.25">
      <c r="B272" s="32"/>
      <c r="D272" s="156" t="s">
        <v>275</v>
      </c>
      <c r="F272" s="157" t="s">
        <v>1788</v>
      </c>
      <c r="I272" s="151"/>
      <c r="L272" s="32"/>
      <c r="M272" s="152"/>
      <c r="T272" s="56"/>
      <c r="AT272" s="17" t="s">
        <v>275</v>
      </c>
      <c r="AU272" s="17" t="s">
        <v>91</v>
      </c>
    </row>
    <row r="273" spans="2:65" s="1" customFormat="1" ht="21.75" customHeight="1">
      <c r="B273" s="32"/>
      <c r="C273" s="172" t="s">
        <v>510</v>
      </c>
      <c r="D273" s="172" t="s">
        <v>301</v>
      </c>
      <c r="E273" s="173" t="s">
        <v>1789</v>
      </c>
      <c r="F273" s="174" t="s">
        <v>1790</v>
      </c>
      <c r="G273" s="175" t="s">
        <v>492</v>
      </c>
      <c r="H273" s="176">
        <v>187</v>
      </c>
      <c r="I273" s="177"/>
      <c r="J273" s="178">
        <f>ROUND(I273*H273,2)</f>
        <v>0</v>
      </c>
      <c r="K273" s="174" t="s">
        <v>1</v>
      </c>
      <c r="L273" s="179"/>
      <c r="M273" s="180" t="s">
        <v>1</v>
      </c>
      <c r="N273" s="181" t="s">
        <v>48</v>
      </c>
      <c r="P273" s="145">
        <f>O273*H273</f>
        <v>0</v>
      </c>
      <c r="Q273" s="145">
        <v>3.5000000000000003E-2</v>
      </c>
      <c r="R273" s="145">
        <f>Q273*H273</f>
        <v>6.5450000000000008</v>
      </c>
      <c r="S273" s="145">
        <v>0</v>
      </c>
      <c r="T273" s="146">
        <f>S273*H273</f>
        <v>0</v>
      </c>
      <c r="AR273" s="147" t="s">
        <v>232</v>
      </c>
      <c r="AT273" s="147" t="s">
        <v>301</v>
      </c>
      <c r="AU273" s="147" t="s">
        <v>91</v>
      </c>
      <c r="AY273" s="17" t="s">
        <v>194</v>
      </c>
      <c r="BE273" s="148">
        <f>IF(N273="základní",J273,0)</f>
        <v>0</v>
      </c>
      <c r="BF273" s="148">
        <f>IF(N273="snížená",J273,0)</f>
        <v>0</v>
      </c>
      <c r="BG273" s="148">
        <f>IF(N273="zákl. přenesená",J273,0)</f>
        <v>0</v>
      </c>
      <c r="BH273" s="148">
        <f>IF(N273="sníž. přenesená",J273,0)</f>
        <v>0</v>
      </c>
      <c r="BI273" s="148">
        <f>IF(N273="nulová",J273,0)</f>
        <v>0</v>
      </c>
      <c r="BJ273" s="17" t="s">
        <v>21</v>
      </c>
      <c r="BK273" s="148">
        <f>ROUND(I273*H273,2)</f>
        <v>0</v>
      </c>
      <c r="BL273" s="17" t="s">
        <v>193</v>
      </c>
      <c r="BM273" s="147" t="s">
        <v>1791</v>
      </c>
    </row>
    <row r="274" spans="2:65" s="1" customFormat="1" ht="21.75" customHeight="1">
      <c r="B274" s="32"/>
      <c r="C274" s="136" t="s">
        <v>646</v>
      </c>
      <c r="D274" s="136" t="s">
        <v>197</v>
      </c>
      <c r="E274" s="137" t="s">
        <v>1792</v>
      </c>
      <c r="F274" s="138" t="s">
        <v>1793</v>
      </c>
      <c r="G274" s="139" t="s">
        <v>564</v>
      </c>
      <c r="H274" s="140">
        <v>8</v>
      </c>
      <c r="I274" s="141"/>
      <c r="J274" s="142">
        <f>ROUND(I274*H274,2)</f>
        <v>0</v>
      </c>
      <c r="K274" s="138" t="s">
        <v>272</v>
      </c>
      <c r="L274" s="32"/>
      <c r="M274" s="143" t="s">
        <v>1</v>
      </c>
      <c r="N274" s="144" t="s">
        <v>48</v>
      </c>
      <c r="P274" s="145">
        <f>O274*H274</f>
        <v>0</v>
      </c>
      <c r="Q274" s="145">
        <v>7.2000000000000005E-4</v>
      </c>
      <c r="R274" s="145">
        <f>Q274*H274</f>
        <v>5.7600000000000004E-3</v>
      </c>
      <c r="S274" s="145">
        <v>0</v>
      </c>
      <c r="T274" s="146">
        <f>S274*H274</f>
        <v>0</v>
      </c>
      <c r="AR274" s="147" t="s">
        <v>193</v>
      </c>
      <c r="AT274" s="147" t="s">
        <v>197</v>
      </c>
      <c r="AU274" s="147" t="s">
        <v>91</v>
      </c>
      <c r="AY274" s="17" t="s">
        <v>194</v>
      </c>
      <c r="BE274" s="148">
        <f>IF(N274="základní",J274,0)</f>
        <v>0</v>
      </c>
      <c r="BF274" s="148">
        <f>IF(N274="snížená",J274,0)</f>
        <v>0</v>
      </c>
      <c r="BG274" s="148">
        <f>IF(N274="zákl. přenesená",J274,0)</f>
        <v>0</v>
      </c>
      <c r="BH274" s="148">
        <f>IF(N274="sníž. přenesená",J274,0)</f>
        <v>0</v>
      </c>
      <c r="BI274" s="148">
        <f>IF(N274="nulová",J274,0)</f>
        <v>0</v>
      </c>
      <c r="BJ274" s="17" t="s">
        <v>21</v>
      </c>
      <c r="BK274" s="148">
        <f>ROUND(I274*H274,2)</f>
        <v>0</v>
      </c>
      <c r="BL274" s="17" t="s">
        <v>193</v>
      </c>
      <c r="BM274" s="147" t="s">
        <v>1794</v>
      </c>
    </row>
    <row r="275" spans="2:65" s="1" customFormat="1" ht="29.25">
      <c r="B275" s="32"/>
      <c r="D275" s="149" t="s">
        <v>202</v>
      </c>
      <c r="F275" s="150" t="s">
        <v>1795</v>
      </c>
      <c r="I275" s="151"/>
      <c r="L275" s="32"/>
      <c r="M275" s="152"/>
      <c r="T275" s="56"/>
      <c r="AT275" s="17" t="s">
        <v>202</v>
      </c>
      <c r="AU275" s="17" t="s">
        <v>91</v>
      </c>
    </row>
    <row r="276" spans="2:65" s="1" customFormat="1" ht="11.25">
      <c r="B276" s="32"/>
      <c r="D276" s="156" t="s">
        <v>275</v>
      </c>
      <c r="F276" s="157" t="s">
        <v>1796</v>
      </c>
      <c r="I276" s="151"/>
      <c r="L276" s="32"/>
      <c r="M276" s="152"/>
      <c r="T276" s="56"/>
      <c r="AT276" s="17" t="s">
        <v>275</v>
      </c>
      <c r="AU276" s="17" t="s">
        <v>91</v>
      </c>
    </row>
    <row r="277" spans="2:65" s="1" customFormat="1" ht="21.75" customHeight="1">
      <c r="B277" s="32"/>
      <c r="C277" s="172" t="s">
        <v>514</v>
      </c>
      <c r="D277" s="172" t="s">
        <v>301</v>
      </c>
      <c r="E277" s="173" t="s">
        <v>1797</v>
      </c>
      <c r="F277" s="174" t="s">
        <v>1798</v>
      </c>
      <c r="G277" s="175" t="s">
        <v>564</v>
      </c>
      <c r="H277" s="176">
        <v>8</v>
      </c>
      <c r="I277" s="177"/>
      <c r="J277" s="178">
        <f>ROUND(I277*H277,2)</f>
        <v>0</v>
      </c>
      <c r="K277" s="174" t="s">
        <v>1</v>
      </c>
      <c r="L277" s="179"/>
      <c r="M277" s="180" t="s">
        <v>1</v>
      </c>
      <c r="N277" s="181" t="s">
        <v>48</v>
      </c>
      <c r="P277" s="145">
        <f>O277*H277</f>
        <v>0</v>
      </c>
      <c r="Q277" s="145">
        <v>3.0400000000000002E-3</v>
      </c>
      <c r="R277" s="145">
        <f>Q277*H277</f>
        <v>2.4320000000000001E-2</v>
      </c>
      <c r="S277" s="145">
        <v>0</v>
      </c>
      <c r="T277" s="146">
        <f>S277*H277</f>
        <v>0</v>
      </c>
      <c r="AR277" s="147" t="s">
        <v>232</v>
      </c>
      <c r="AT277" s="147" t="s">
        <v>301</v>
      </c>
      <c r="AU277" s="147" t="s">
        <v>91</v>
      </c>
      <c r="AY277" s="17" t="s">
        <v>194</v>
      </c>
      <c r="BE277" s="148">
        <f>IF(N277="základní",J277,0)</f>
        <v>0</v>
      </c>
      <c r="BF277" s="148">
        <f>IF(N277="snížená",J277,0)</f>
        <v>0</v>
      </c>
      <c r="BG277" s="148">
        <f>IF(N277="zákl. přenesená",J277,0)</f>
        <v>0</v>
      </c>
      <c r="BH277" s="148">
        <f>IF(N277="sníž. přenesená",J277,0)</f>
        <v>0</v>
      </c>
      <c r="BI277" s="148">
        <f>IF(N277="nulová",J277,0)</f>
        <v>0</v>
      </c>
      <c r="BJ277" s="17" t="s">
        <v>21</v>
      </c>
      <c r="BK277" s="148">
        <f>ROUND(I277*H277,2)</f>
        <v>0</v>
      </c>
      <c r="BL277" s="17" t="s">
        <v>193</v>
      </c>
      <c r="BM277" s="147" t="s">
        <v>1799</v>
      </c>
    </row>
    <row r="278" spans="2:65" s="1" customFormat="1" ht="11.25">
      <c r="B278" s="32"/>
      <c r="D278" s="149" t="s">
        <v>202</v>
      </c>
      <c r="F278" s="150" t="s">
        <v>1800</v>
      </c>
      <c r="I278" s="151"/>
      <c r="L278" s="32"/>
      <c r="M278" s="152"/>
      <c r="T278" s="56"/>
      <c r="AT278" s="17" t="s">
        <v>202</v>
      </c>
      <c r="AU278" s="17" t="s">
        <v>91</v>
      </c>
    </row>
    <row r="279" spans="2:65" s="1" customFormat="1" ht="24.2" customHeight="1">
      <c r="B279" s="32"/>
      <c r="C279" s="172" t="s">
        <v>660</v>
      </c>
      <c r="D279" s="172" t="s">
        <v>301</v>
      </c>
      <c r="E279" s="173" t="s">
        <v>1801</v>
      </c>
      <c r="F279" s="174" t="s">
        <v>1802</v>
      </c>
      <c r="G279" s="175" t="s">
        <v>564</v>
      </c>
      <c r="H279" s="176">
        <v>8</v>
      </c>
      <c r="I279" s="177"/>
      <c r="J279" s="178">
        <f>ROUND(I279*H279,2)</f>
        <v>0</v>
      </c>
      <c r="K279" s="174" t="s">
        <v>1</v>
      </c>
      <c r="L279" s="179"/>
      <c r="M279" s="180" t="s">
        <v>1</v>
      </c>
      <c r="N279" s="181" t="s">
        <v>48</v>
      </c>
      <c r="P279" s="145">
        <f>O279*H279</f>
        <v>0</v>
      </c>
      <c r="Q279" s="145">
        <v>3.3E-3</v>
      </c>
      <c r="R279" s="145">
        <f>Q279*H279</f>
        <v>2.64E-2</v>
      </c>
      <c r="S279" s="145">
        <v>0</v>
      </c>
      <c r="T279" s="146">
        <f>S279*H279</f>
        <v>0</v>
      </c>
      <c r="AR279" s="147" t="s">
        <v>232</v>
      </c>
      <c r="AT279" s="147" t="s">
        <v>301</v>
      </c>
      <c r="AU279" s="147" t="s">
        <v>91</v>
      </c>
      <c r="AY279" s="17" t="s">
        <v>194</v>
      </c>
      <c r="BE279" s="148">
        <f>IF(N279="základní",J279,0)</f>
        <v>0</v>
      </c>
      <c r="BF279" s="148">
        <f>IF(N279="snížená",J279,0)</f>
        <v>0</v>
      </c>
      <c r="BG279" s="148">
        <f>IF(N279="zákl. přenesená",J279,0)</f>
        <v>0</v>
      </c>
      <c r="BH279" s="148">
        <f>IF(N279="sníž. přenesená",J279,0)</f>
        <v>0</v>
      </c>
      <c r="BI279" s="148">
        <f>IF(N279="nulová",J279,0)</f>
        <v>0</v>
      </c>
      <c r="BJ279" s="17" t="s">
        <v>21</v>
      </c>
      <c r="BK279" s="148">
        <f>ROUND(I279*H279,2)</f>
        <v>0</v>
      </c>
      <c r="BL279" s="17" t="s">
        <v>193</v>
      </c>
      <c r="BM279" s="147" t="s">
        <v>1803</v>
      </c>
    </row>
    <row r="280" spans="2:65" s="1" customFormat="1" ht="19.5">
      <c r="B280" s="32"/>
      <c r="D280" s="149" t="s">
        <v>202</v>
      </c>
      <c r="F280" s="150" t="s">
        <v>1804</v>
      </c>
      <c r="I280" s="151"/>
      <c r="L280" s="32"/>
      <c r="M280" s="152"/>
      <c r="T280" s="56"/>
      <c r="AT280" s="17" t="s">
        <v>202</v>
      </c>
      <c r="AU280" s="17" t="s">
        <v>91</v>
      </c>
    </row>
    <row r="281" spans="2:65" s="1" customFormat="1" ht="16.5" customHeight="1">
      <c r="B281" s="32"/>
      <c r="C281" s="136" t="s">
        <v>519</v>
      </c>
      <c r="D281" s="136" t="s">
        <v>197</v>
      </c>
      <c r="E281" s="137" t="s">
        <v>1805</v>
      </c>
      <c r="F281" s="138" t="s">
        <v>1806</v>
      </c>
      <c r="G281" s="139" t="s">
        <v>564</v>
      </c>
      <c r="H281" s="140">
        <v>2</v>
      </c>
      <c r="I281" s="141"/>
      <c r="J281" s="142">
        <f>ROUND(I281*H281,2)</f>
        <v>0</v>
      </c>
      <c r="K281" s="138" t="s">
        <v>272</v>
      </c>
      <c r="L281" s="32"/>
      <c r="M281" s="143" t="s">
        <v>1</v>
      </c>
      <c r="N281" s="144" t="s">
        <v>48</v>
      </c>
      <c r="P281" s="145">
        <f>O281*H281</f>
        <v>0</v>
      </c>
      <c r="Q281" s="145">
        <v>1.3600000000000001E-3</v>
      </c>
      <c r="R281" s="145">
        <f>Q281*H281</f>
        <v>2.7200000000000002E-3</v>
      </c>
      <c r="S281" s="145">
        <v>0</v>
      </c>
      <c r="T281" s="146">
        <f>S281*H281</f>
        <v>0</v>
      </c>
      <c r="AR281" s="147" t="s">
        <v>193</v>
      </c>
      <c r="AT281" s="147" t="s">
        <v>197</v>
      </c>
      <c r="AU281" s="147" t="s">
        <v>91</v>
      </c>
      <c r="AY281" s="17" t="s">
        <v>194</v>
      </c>
      <c r="BE281" s="148">
        <f>IF(N281="základní",J281,0)</f>
        <v>0</v>
      </c>
      <c r="BF281" s="148">
        <f>IF(N281="snížená",J281,0)</f>
        <v>0</v>
      </c>
      <c r="BG281" s="148">
        <f>IF(N281="zákl. přenesená",J281,0)</f>
        <v>0</v>
      </c>
      <c r="BH281" s="148">
        <f>IF(N281="sníž. přenesená",J281,0)</f>
        <v>0</v>
      </c>
      <c r="BI281" s="148">
        <f>IF(N281="nulová",J281,0)</f>
        <v>0</v>
      </c>
      <c r="BJ281" s="17" t="s">
        <v>21</v>
      </c>
      <c r="BK281" s="148">
        <f>ROUND(I281*H281,2)</f>
        <v>0</v>
      </c>
      <c r="BL281" s="17" t="s">
        <v>193</v>
      </c>
      <c r="BM281" s="147" t="s">
        <v>1807</v>
      </c>
    </row>
    <row r="282" spans="2:65" s="1" customFormat="1" ht="19.5">
      <c r="B282" s="32"/>
      <c r="D282" s="149" t="s">
        <v>202</v>
      </c>
      <c r="F282" s="150" t="s">
        <v>1808</v>
      </c>
      <c r="I282" s="151"/>
      <c r="L282" s="32"/>
      <c r="M282" s="152"/>
      <c r="T282" s="56"/>
      <c r="AT282" s="17" t="s">
        <v>202</v>
      </c>
      <c r="AU282" s="17" t="s">
        <v>91</v>
      </c>
    </row>
    <row r="283" spans="2:65" s="1" customFormat="1" ht="11.25">
      <c r="B283" s="32"/>
      <c r="D283" s="156" t="s">
        <v>275</v>
      </c>
      <c r="F283" s="157" t="s">
        <v>1809</v>
      </c>
      <c r="I283" s="151"/>
      <c r="L283" s="32"/>
      <c r="M283" s="152"/>
      <c r="T283" s="56"/>
      <c r="AT283" s="17" t="s">
        <v>275</v>
      </c>
      <c r="AU283" s="17" t="s">
        <v>91</v>
      </c>
    </row>
    <row r="284" spans="2:65" s="1" customFormat="1" ht="16.5" customHeight="1">
      <c r="B284" s="32"/>
      <c r="C284" s="172" t="s">
        <v>1185</v>
      </c>
      <c r="D284" s="172" t="s">
        <v>301</v>
      </c>
      <c r="E284" s="173" t="s">
        <v>1810</v>
      </c>
      <c r="F284" s="174" t="s">
        <v>1811</v>
      </c>
      <c r="G284" s="175" t="s">
        <v>564</v>
      </c>
      <c r="H284" s="176">
        <v>2</v>
      </c>
      <c r="I284" s="177"/>
      <c r="J284" s="178">
        <f>ROUND(I284*H284,2)</f>
        <v>0</v>
      </c>
      <c r="K284" s="174" t="s">
        <v>1</v>
      </c>
      <c r="L284" s="179"/>
      <c r="M284" s="180" t="s">
        <v>1</v>
      </c>
      <c r="N284" s="181" t="s">
        <v>48</v>
      </c>
      <c r="P284" s="145">
        <f>O284*H284</f>
        <v>0</v>
      </c>
      <c r="Q284" s="145">
        <v>3.7999999999999999E-2</v>
      </c>
      <c r="R284" s="145">
        <f>Q284*H284</f>
        <v>7.5999999999999998E-2</v>
      </c>
      <c r="S284" s="145">
        <v>0</v>
      </c>
      <c r="T284" s="146">
        <f>S284*H284</f>
        <v>0</v>
      </c>
      <c r="AR284" s="147" t="s">
        <v>232</v>
      </c>
      <c r="AT284" s="147" t="s">
        <v>301</v>
      </c>
      <c r="AU284" s="147" t="s">
        <v>91</v>
      </c>
      <c r="AY284" s="17" t="s">
        <v>194</v>
      </c>
      <c r="BE284" s="148">
        <f>IF(N284="základní",J284,0)</f>
        <v>0</v>
      </c>
      <c r="BF284" s="148">
        <f>IF(N284="snížená",J284,0)</f>
        <v>0</v>
      </c>
      <c r="BG284" s="148">
        <f>IF(N284="zákl. přenesená",J284,0)</f>
        <v>0</v>
      </c>
      <c r="BH284" s="148">
        <f>IF(N284="sníž. přenesená",J284,0)</f>
        <v>0</v>
      </c>
      <c r="BI284" s="148">
        <f>IF(N284="nulová",J284,0)</f>
        <v>0</v>
      </c>
      <c r="BJ284" s="17" t="s">
        <v>21</v>
      </c>
      <c r="BK284" s="148">
        <f>ROUND(I284*H284,2)</f>
        <v>0</v>
      </c>
      <c r="BL284" s="17" t="s">
        <v>193</v>
      </c>
      <c r="BM284" s="147" t="s">
        <v>1812</v>
      </c>
    </row>
    <row r="285" spans="2:65" s="1" customFormat="1" ht="11.25">
      <c r="B285" s="32"/>
      <c r="D285" s="149" t="s">
        <v>202</v>
      </c>
      <c r="F285" s="150" t="s">
        <v>1813</v>
      </c>
      <c r="I285" s="151"/>
      <c r="L285" s="32"/>
      <c r="M285" s="152"/>
      <c r="T285" s="56"/>
      <c r="AT285" s="17" t="s">
        <v>202</v>
      </c>
      <c r="AU285" s="17" t="s">
        <v>91</v>
      </c>
    </row>
    <row r="286" spans="2:65" s="1" customFormat="1" ht="21.75" customHeight="1">
      <c r="B286" s="32"/>
      <c r="C286" s="136" t="s">
        <v>524</v>
      </c>
      <c r="D286" s="136" t="s">
        <v>197</v>
      </c>
      <c r="E286" s="137" t="s">
        <v>1814</v>
      </c>
      <c r="F286" s="138" t="s">
        <v>1815</v>
      </c>
      <c r="G286" s="139" t="s">
        <v>564</v>
      </c>
      <c r="H286" s="140">
        <v>6</v>
      </c>
      <c r="I286" s="141"/>
      <c r="J286" s="142">
        <f>ROUND(I286*H286,2)</f>
        <v>0</v>
      </c>
      <c r="K286" s="138" t="s">
        <v>272</v>
      </c>
      <c r="L286" s="32"/>
      <c r="M286" s="143" t="s">
        <v>1</v>
      </c>
      <c r="N286" s="144" t="s">
        <v>48</v>
      </c>
      <c r="P286" s="145">
        <f>O286*H286</f>
        <v>0</v>
      </c>
      <c r="Q286" s="145">
        <v>1.65E-3</v>
      </c>
      <c r="R286" s="145">
        <f>Q286*H286</f>
        <v>9.8999999999999991E-3</v>
      </c>
      <c r="S286" s="145">
        <v>0</v>
      </c>
      <c r="T286" s="146">
        <f>S286*H286</f>
        <v>0</v>
      </c>
      <c r="AR286" s="147" t="s">
        <v>193</v>
      </c>
      <c r="AT286" s="147" t="s">
        <v>197</v>
      </c>
      <c r="AU286" s="147" t="s">
        <v>91</v>
      </c>
      <c r="AY286" s="17" t="s">
        <v>194</v>
      </c>
      <c r="BE286" s="148">
        <f>IF(N286="základní",J286,0)</f>
        <v>0</v>
      </c>
      <c r="BF286" s="148">
        <f>IF(N286="snížená",J286,0)</f>
        <v>0</v>
      </c>
      <c r="BG286" s="148">
        <f>IF(N286="zákl. přenesená",J286,0)</f>
        <v>0</v>
      </c>
      <c r="BH286" s="148">
        <f>IF(N286="sníž. přenesená",J286,0)</f>
        <v>0</v>
      </c>
      <c r="BI286" s="148">
        <f>IF(N286="nulová",J286,0)</f>
        <v>0</v>
      </c>
      <c r="BJ286" s="17" t="s">
        <v>21</v>
      </c>
      <c r="BK286" s="148">
        <f>ROUND(I286*H286,2)</f>
        <v>0</v>
      </c>
      <c r="BL286" s="17" t="s">
        <v>193</v>
      </c>
      <c r="BM286" s="147" t="s">
        <v>1816</v>
      </c>
    </row>
    <row r="287" spans="2:65" s="1" customFormat="1" ht="29.25">
      <c r="B287" s="32"/>
      <c r="D287" s="149" t="s">
        <v>202</v>
      </c>
      <c r="F287" s="150" t="s">
        <v>1817</v>
      </c>
      <c r="I287" s="151"/>
      <c r="L287" s="32"/>
      <c r="M287" s="152"/>
      <c r="T287" s="56"/>
      <c r="AT287" s="17" t="s">
        <v>202</v>
      </c>
      <c r="AU287" s="17" t="s">
        <v>91</v>
      </c>
    </row>
    <row r="288" spans="2:65" s="1" customFormat="1" ht="11.25">
      <c r="B288" s="32"/>
      <c r="D288" s="156" t="s">
        <v>275</v>
      </c>
      <c r="F288" s="157" t="s">
        <v>1818</v>
      </c>
      <c r="I288" s="151"/>
      <c r="L288" s="32"/>
      <c r="M288" s="152"/>
      <c r="T288" s="56"/>
      <c r="AT288" s="17" t="s">
        <v>275</v>
      </c>
      <c r="AU288" s="17" t="s">
        <v>91</v>
      </c>
    </row>
    <row r="289" spans="2:65" s="1" customFormat="1" ht="24.2" customHeight="1">
      <c r="B289" s="32"/>
      <c r="C289" s="172" t="s">
        <v>1192</v>
      </c>
      <c r="D289" s="172" t="s">
        <v>301</v>
      </c>
      <c r="E289" s="173" t="s">
        <v>1819</v>
      </c>
      <c r="F289" s="174" t="s">
        <v>1820</v>
      </c>
      <c r="G289" s="175" t="s">
        <v>564</v>
      </c>
      <c r="H289" s="176">
        <v>6</v>
      </c>
      <c r="I289" s="177"/>
      <c r="J289" s="178">
        <f>ROUND(I289*H289,2)</f>
        <v>0</v>
      </c>
      <c r="K289" s="174" t="s">
        <v>1</v>
      </c>
      <c r="L289" s="179"/>
      <c r="M289" s="180" t="s">
        <v>1</v>
      </c>
      <c r="N289" s="181" t="s">
        <v>48</v>
      </c>
      <c r="P289" s="145">
        <f>O289*H289</f>
        <v>0</v>
      </c>
      <c r="Q289" s="145">
        <v>2.1999999999999999E-2</v>
      </c>
      <c r="R289" s="145">
        <f>Q289*H289</f>
        <v>0.13200000000000001</v>
      </c>
      <c r="S289" s="145">
        <v>0</v>
      </c>
      <c r="T289" s="146">
        <f>S289*H289</f>
        <v>0</v>
      </c>
      <c r="AR289" s="147" t="s">
        <v>232</v>
      </c>
      <c r="AT289" s="147" t="s">
        <v>301</v>
      </c>
      <c r="AU289" s="147" t="s">
        <v>91</v>
      </c>
      <c r="AY289" s="17" t="s">
        <v>194</v>
      </c>
      <c r="BE289" s="148">
        <f>IF(N289="základní",J289,0)</f>
        <v>0</v>
      </c>
      <c r="BF289" s="148">
        <f>IF(N289="snížená",J289,0)</f>
        <v>0</v>
      </c>
      <c r="BG289" s="148">
        <f>IF(N289="zákl. přenesená",J289,0)</f>
        <v>0</v>
      </c>
      <c r="BH289" s="148">
        <f>IF(N289="sníž. přenesená",J289,0)</f>
        <v>0</v>
      </c>
      <c r="BI289" s="148">
        <f>IF(N289="nulová",J289,0)</f>
        <v>0</v>
      </c>
      <c r="BJ289" s="17" t="s">
        <v>21</v>
      </c>
      <c r="BK289" s="148">
        <f>ROUND(I289*H289,2)</f>
        <v>0</v>
      </c>
      <c r="BL289" s="17" t="s">
        <v>193</v>
      </c>
      <c r="BM289" s="147" t="s">
        <v>1821</v>
      </c>
    </row>
    <row r="290" spans="2:65" s="1" customFormat="1" ht="11.25">
      <c r="B290" s="32"/>
      <c r="D290" s="149" t="s">
        <v>202</v>
      </c>
      <c r="F290" s="150" t="s">
        <v>1822</v>
      </c>
      <c r="I290" s="151"/>
      <c r="L290" s="32"/>
      <c r="M290" s="152"/>
      <c r="T290" s="56"/>
      <c r="AT290" s="17" t="s">
        <v>202</v>
      </c>
      <c r="AU290" s="17" t="s">
        <v>91</v>
      </c>
    </row>
    <row r="291" spans="2:65" s="1" customFormat="1" ht="16.5" customHeight="1">
      <c r="B291" s="32"/>
      <c r="C291" s="172" t="s">
        <v>529</v>
      </c>
      <c r="D291" s="172" t="s">
        <v>301</v>
      </c>
      <c r="E291" s="173" t="s">
        <v>1823</v>
      </c>
      <c r="F291" s="174" t="s">
        <v>1824</v>
      </c>
      <c r="G291" s="175" t="s">
        <v>564</v>
      </c>
      <c r="H291" s="176">
        <v>6</v>
      </c>
      <c r="I291" s="177"/>
      <c r="J291" s="178">
        <f>ROUND(I291*H291,2)</f>
        <v>0</v>
      </c>
      <c r="K291" s="174" t="s">
        <v>1</v>
      </c>
      <c r="L291" s="179"/>
      <c r="M291" s="180" t="s">
        <v>1</v>
      </c>
      <c r="N291" s="181" t="s">
        <v>48</v>
      </c>
      <c r="P291" s="145">
        <f>O291*H291</f>
        <v>0</v>
      </c>
      <c r="Q291" s="145">
        <v>7.3000000000000001E-3</v>
      </c>
      <c r="R291" s="145">
        <f>Q291*H291</f>
        <v>4.3799999999999999E-2</v>
      </c>
      <c r="S291" s="145">
        <v>0</v>
      </c>
      <c r="T291" s="146">
        <f>S291*H291</f>
        <v>0</v>
      </c>
      <c r="AR291" s="147" t="s">
        <v>232</v>
      </c>
      <c r="AT291" s="147" t="s">
        <v>301</v>
      </c>
      <c r="AU291" s="147" t="s">
        <v>91</v>
      </c>
      <c r="AY291" s="17" t="s">
        <v>194</v>
      </c>
      <c r="BE291" s="148">
        <f>IF(N291="základní",J291,0)</f>
        <v>0</v>
      </c>
      <c r="BF291" s="148">
        <f>IF(N291="snížená",J291,0)</f>
        <v>0</v>
      </c>
      <c r="BG291" s="148">
        <f>IF(N291="zákl. přenesená",J291,0)</f>
        <v>0</v>
      </c>
      <c r="BH291" s="148">
        <f>IF(N291="sníž. přenesená",J291,0)</f>
        <v>0</v>
      </c>
      <c r="BI291" s="148">
        <f>IF(N291="nulová",J291,0)</f>
        <v>0</v>
      </c>
      <c r="BJ291" s="17" t="s">
        <v>21</v>
      </c>
      <c r="BK291" s="148">
        <f>ROUND(I291*H291,2)</f>
        <v>0</v>
      </c>
      <c r="BL291" s="17" t="s">
        <v>193</v>
      </c>
      <c r="BM291" s="147" t="s">
        <v>1825</v>
      </c>
    </row>
    <row r="292" spans="2:65" s="1" customFormat="1" ht="19.5">
      <c r="B292" s="32"/>
      <c r="D292" s="149" t="s">
        <v>202</v>
      </c>
      <c r="F292" s="150" t="s">
        <v>1826</v>
      </c>
      <c r="I292" s="151"/>
      <c r="L292" s="32"/>
      <c r="M292" s="152"/>
      <c r="T292" s="56"/>
      <c r="AT292" s="17" t="s">
        <v>202</v>
      </c>
      <c r="AU292" s="17" t="s">
        <v>91</v>
      </c>
    </row>
    <row r="293" spans="2:65" s="1" customFormat="1" ht="16.5" customHeight="1">
      <c r="B293" s="32"/>
      <c r="C293" s="136" t="s">
        <v>1200</v>
      </c>
      <c r="D293" s="136" t="s">
        <v>197</v>
      </c>
      <c r="E293" s="137" t="s">
        <v>1827</v>
      </c>
      <c r="F293" s="138" t="s">
        <v>1828</v>
      </c>
      <c r="G293" s="139" t="s">
        <v>564</v>
      </c>
      <c r="H293" s="140">
        <v>1</v>
      </c>
      <c r="I293" s="141"/>
      <c r="J293" s="142">
        <f>ROUND(I293*H293,2)</f>
        <v>0</v>
      </c>
      <c r="K293" s="138" t="s">
        <v>272</v>
      </c>
      <c r="L293" s="32"/>
      <c r="M293" s="143" t="s">
        <v>1</v>
      </c>
      <c r="N293" s="144" t="s">
        <v>48</v>
      </c>
      <c r="P293" s="145">
        <f>O293*H293</f>
        <v>0</v>
      </c>
      <c r="Q293" s="145">
        <v>1.3600000000000001E-3</v>
      </c>
      <c r="R293" s="145">
        <f>Q293*H293</f>
        <v>1.3600000000000001E-3</v>
      </c>
      <c r="S293" s="145">
        <v>0</v>
      </c>
      <c r="T293" s="146">
        <f>S293*H293</f>
        <v>0</v>
      </c>
      <c r="AR293" s="147" t="s">
        <v>193</v>
      </c>
      <c r="AT293" s="147" t="s">
        <v>197</v>
      </c>
      <c r="AU293" s="147" t="s">
        <v>91</v>
      </c>
      <c r="AY293" s="17" t="s">
        <v>194</v>
      </c>
      <c r="BE293" s="148">
        <f>IF(N293="základní",J293,0)</f>
        <v>0</v>
      </c>
      <c r="BF293" s="148">
        <f>IF(N293="snížená",J293,0)</f>
        <v>0</v>
      </c>
      <c r="BG293" s="148">
        <f>IF(N293="zákl. přenesená",J293,0)</f>
        <v>0</v>
      </c>
      <c r="BH293" s="148">
        <f>IF(N293="sníž. přenesená",J293,0)</f>
        <v>0</v>
      </c>
      <c r="BI293" s="148">
        <f>IF(N293="nulová",J293,0)</f>
        <v>0</v>
      </c>
      <c r="BJ293" s="17" t="s">
        <v>21</v>
      </c>
      <c r="BK293" s="148">
        <f>ROUND(I293*H293,2)</f>
        <v>0</v>
      </c>
      <c r="BL293" s="17" t="s">
        <v>193</v>
      </c>
      <c r="BM293" s="147" t="s">
        <v>1829</v>
      </c>
    </row>
    <row r="294" spans="2:65" s="1" customFormat="1" ht="19.5">
      <c r="B294" s="32"/>
      <c r="D294" s="149" t="s">
        <v>202</v>
      </c>
      <c r="F294" s="150" t="s">
        <v>1830</v>
      </c>
      <c r="I294" s="151"/>
      <c r="L294" s="32"/>
      <c r="M294" s="152"/>
      <c r="T294" s="56"/>
      <c r="AT294" s="17" t="s">
        <v>202</v>
      </c>
      <c r="AU294" s="17" t="s">
        <v>91</v>
      </c>
    </row>
    <row r="295" spans="2:65" s="1" customFormat="1" ht="11.25">
      <c r="B295" s="32"/>
      <c r="D295" s="156" t="s">
        <v>275</v>
      </c>
      <c r="F295" s="157" t="s">
        <v>1831</v>
      </c>
      <c r="I295" s="151"/>
      <c r="L295" s="32"/>
      <c r="M295" s="152"/>
      <c r="T295" s="56"/>
      <c r="AT295" s="17" t="s">
        <v>275</v>
      </c>
      <c r="AU295" s="17" t="s">
        <v>91</v>
      </c>
    </row>
    <row r="296" spans="2:65" s="1" customFormat="1" ht="24.2" customHeight="1">
      <c r="B296" s="32"/>
      <c r="C296" s="172" t="s">
        <v>533</v>
      </c>
      <c r="D296" s="172" t="s">
        <v>301</v>
      </c>
      <c r="E296" s="173" t="s">
        <v>1832</v>
      </c>
      <c r="F296" s="174" t="s">
        <v>1833</v>
      </c>
      <c r="G296" s="175" t="s">
        <v>564</v>
      </c>
      <c r="H296" s="176">
        <v>1</v>
      </c>
      <c r="I296" s="177"/>
      <c r="J296" s="178">
        <f>ROUND(I296*H296,2)</f>
        <v>0</v>
      </c>
      <c r="K296" s="174" t="s">
        <v>1</v>
      </c>
      <c r="L296" s="179"/>
      <c r="M296" s="180" t="s">
        <v>1</v>
      </c>
      <c r="N296" s="181" t="s">
        <v>48</v>
      </c>
      <c r="P296" s="145">
        <f>O296*H296</f>
        <v>0</v>
      </c>
      <c r="Q296" s="145">
        <v>8.4000000000000005E-2</v>
      </c>
      <c r="R296" s="145">
        <f>Q296*H296</f>
        <v>8.4000000000000005E-2</v>
      </c>
      <c r="S296" s="145">
        <v>0</v>
      </c>
      <c r="T296" s="146">
        <f>S296*H296</f>
        <v>0</v>
      </c>
      <c r="AR296" s="147" t="s">
        <v>232</v>
      </c>
      <c r="AT296" s="147" t="s">
        <v>301</v>
      </c>
      <c r="AU296" s="147" t="s">
        <v>91</v>
      </c>
      <c r="AY296" s="17" t="s">
        <v>194</v>
      </c>
      <c r="BE296" s="148">
        <f>IF(N296="základní",J296,0)</f>
        <v>0</v>
      </c>
      <c r="BF296" s="148">
        <f>IF(N296="snížená",J296,0)</f>
        <v>0</v>
      </c>
      <c r="BG296" s="148">
        <f>IF(N296="zákl. přenesená",J296,0)</f>
        <v>0</v>
      </c>
      <c r="BH296" s="148">
        <f>IF(N296="sníž. přenesená",J296,0)</f>
        <v>0</v>
      </c>
      <c r="BI296" s="148">
        <f>IF(N296="nulová",J296,0)</f>
        <v>0</v>
      </c>
      <c r="BJ296" s="17" t="s">
        <v>21</v>
      </c>
      <c r="BK296" s="148">
        <f>ROUND(I296*H296,2)</f>
        <v>0</v>
      </c>
      <c r="BL296" s="17" t="s">
        <v>193</v>
      </c>
      <c r="BM296" s="147" t="s">
        <v>1834</v>
      </c>
    </row>
    <row r="297" spans="2:65" s="1" customFormat="1" ht="11.25">
      <c r="B297" s="32"/>
      <c r="D297" s="149" t="s">
        <v>202</v>
      </c>
      <c r="F297" s="150" t="s">
        <v>1835</v>
      </c>
      <c r="I297" s="151"/>
      <c r="L297" s="32"/>
      <c r="M297" s="152"/>
      <c r="T297" s="56"/>
      <c r="AT297" s="17" t="s">
        <v>202</v>
      </c>
      <c r="AU297" s="17" t="s">
        <v>91</v>
      </c>
    </row>
    <row r="298" spans="2:65" s="1" customFormat="1" ht="24.2" customHeight="1">
      <c r="B298" s="32"/>
      <c r="C298" s="136" t="s">
        <v>1209</v>
      </c>
      <c r="D298" s="136" t="s">
        <v>197</v>
      </c>
      <c r="E298" s="137" t="s">
        <v>1836</v>
      </c>
      <c r="F298" s="138" t="s">
        <v>1837</v>
      </c>
      <c r="G298" s="139" t="s">
        <v>564</v>
      </c>
      <c r="H298" s="140">
        <v>8</v>
      </c>
      <c r="I298" s="141"/>
      <c r="J298" s="142">
        <f>ROUND(I298*H298,2)</f>
        <v>0</v>
      </c>
      <c r="K298" s="138" t="s">
        <v>272</v>
      </c>
      <c r="L298" s="32"/>
      <c r="M298" s="143" t="s">
        <v>1</v>
      </c>
      <c r="N298" s="144" t="s">
        <v>48</v>
      </c>
      <c r="P298" s="145">
        <f>O298*H298</f>
        <v>0</v>
      </c>
      <c r="Q298" s="145">
        <v>0</v>
      </c>
      <c r="R298" s="145">
        <f>Q298*H298</f>
        <v>0</v>
      </c>
      <c r="S298" s="145">
        <v>0</v>
      </c>
      <c r="T298" s="146">
        <f>S298*H298</f>
        <v>0</v>
      </c>
      <c r="AR298" s="147" t="s">
        <v>193</v>
      </c>
      <c r="AT298" s="147" t="s">
        <v>197</v>
      </c>
      <c r="AU298" s="147" t="s">
        <v>91</v>
      </c>
      <c r="AY298" s="17" t="s">
        <v>194</v>
      </c>
      <c r="BE298" s="148">
        <f>IF(N298="základní",J298,0)</f>
        <v>0</v>
      </c>
      <c r="BF298" s="148">
        <f>IF(N298="snížená",J298,0)</f>
        <v>0</v>
      </c>
      <c r="BG298" s="148">
        <f>IF(N298="zákl. přenesená",J298,0)</f>
        <v>0</v>
      </c>
      <c r="BH298" s="148">
        <f>IF(N298="sníž. přenesená",J298,0)</f>
        <v>0</v>
      </c>
      <c r="BI298" s="148">
        <f>IF(N298="nulová",J298,0)</f>
        <v>0</v>
      </c>
      <c r="BJ298" s="17" t="s">
        <v>21</v>
      </c>
      <c r="BK298" s="148">
        <f>ROUND(I298*H298,2)</f>
        <v>0</v>
      </c>
      <c r="BL298" s="17" t="s">
        <v>193</v>
      </c>
      <c r="BM298" s="147" t="s">
        <v>1838</v>
      </c>
    </row>
    <row r="299" spans="2:65" s="1" customFormat="1" ht="29.25">
      <c r="B299" s="32"/>
      <c r="D299" s="149" t="s">
        <v>202</v>
      </c>
      <c r="F299" s="150" t="s">
        <v>1839</v>
      </c>
      <c r="I299" s="151"/>
      <c r="L299" s="32"/>
      <c r="M299" s="152"/>
      <c r="T299" s="56"/>
      <c r="AT299" s="17" t="s">
        <v>202</v>
      </c>
      <c r="AU299" s="17" t="s">
        <v>91</v>
      </c>
    </row>
    <row r="300" spans="2:65" s="1" customFormat="1" ht="11.25">
      <c r="B300" s="32"/>
      <c r="D300" s="156" t="s">
        <v>275</v>
      </c>
      <c r="F300" s="157" t="s">
        <v>1840</v>
      </c>
      <c r="I300" s="151"/>
      <c r="L300" s="32"/>
      <c r="M300" s="152"/>
      <c r="T300" s="56"/>
      <c r="AT300" s="17" t="s">
        <v>275</v>
      </c>
      <c r="AU300" s="17" t="s">
        <v>91</v>
      </c>
    </row>
    <row r="301" spans="2:65" s="1" customFormat="1" ht="24.2" customHeight="1">
      <c r="B301" s="32"/>
      <c r="C301" s="172" t="s">
        <v>538</v>
      </c>
      <c r="D301" s="172" t="s">
        <v>301</v>
      </c>
      <c r="E301" s="173" t="s">
        <v>1841</v>
      </c>
      <c r="F301" s="174" t="s">
        <v>1842</v>
      </c>
      <c r="G301" s="175" t="s">
        <v>564</v>
      </c>
      <c r="H301" s="176">
        <v>8</v>
      </c>
      <c r="I301" s="177"/>
      <c r="J301" s="178">
        <f>ROUND(I301*H301,2)</f>
        <v>0</v>
      </c>
      <c r="K301" s="174" t="s">
        <v>272</v>
      </c>
      <c r="L301" s="179"/>
      <c r="M301" s="180" t="s">
        <v>1</v>
      </c>
      <c r="N301" s="181" t="s">
        <v>48</v>
      </c>
      <c r="P301" s="145">
        <f>O301*H301</f>
        <v>0</v>
      </c>
      <c r="Q301" s="145">
        <v>3.5999999999999999E-3</v>
      </c>
      <c r="R301" s="145">
        <f>Q301*H301</f>
        <v>2.8799999999999999E-2</v>
      </c>
      <c r="S301" s="145">
        <v>0</v>
      </c>
      <c r="T301" s="146">
        <f>S301*H301</f>
        <v>0</v>
      </c>
      <c r="AR301" s="147" t="s">
        <v>232</v>
      </c>
      <c r="AT301" s="147" t="s">
        <v>301</v>
      </c>
      <c r="AU301" s="147" t="s">
        <v>91</v>
      </c>
      <c r="AY301" s="17" t="s">
        <v>194</v>
      </c>
      <c r="BE301" s="148">
        <f>IF(N301="základní",J301,0)</f>
        <v>0</v>
      </c>
      <c r="BF301" s="148">
        <f>IF(N301="snížená",J301,0)</f>
        <v>0</v>
      </c>
      <c r="BG301" s="148">
        <f>IF(N301="zákl. přenesená",J301,0)</f>
        <v>0</v>
      </c>
      <c r="BH301" s="148">
        <f>IF(N301="sníž. přenesená",J301,0)</f>
        <v>0</v>
      </c>
      <c r="BI301" s="148">
        <f>IF(N301="nulová",J301,0)</f>
        <v>0</v>
      </c>
      <c r="BJ301" s="17" t="s">
        <v>21</v>
      </c>
      <c r="BK301" s="148">
        <f>ROUND(I301*H301,2)</f>
        <v>0</v>
      </c>
      <c r="BL301" s="17" t="s">
        <v>193</v>
      </c>
      <c r="BM301" s="147" t="s">
        <v>1843</v>
      </c>
    </row>
    <row r="302" spans="2:65" s="1" customFormat="1" ht="19.5">
      <c r="B302" s="32"/>
      <c r="D302" s="149" t="s">
        <v>202</v>
      </c>
      <c r="F302" s="150" t="s">
        <v>1842</v>
      </c>
      <c r="I302" s="151"/>
      <c r="L302" s="32"/>
      <c r="M302" s="152"/>
      <c r="T302" s="56"/>
      <c r="AT302" s="17" t="s">
        <v>202</v>
      </c>
      <c r="AU302" s="17" t="s">
        <v>91</v>
      </c>
    </row>
    <row r="303" spans="2:65" s="1" customFormat="1" ht="21.75" customHeight="1">
      <c r="B303" s="32"/>
      <c r="C303" s="136" t="s">
        <v>1501</v>
      </c>
      <c r="D303" s="136" t="s">
        <v>197</v>
      </c>
      <c r="E303" s="137" t="s">
        <v>1844</v>
      </c>
      <c r="F303" s="138" t="s">
        <v>1845</v>
      </c>
      <c r="G303" s="139" t="s">
        <v>564</v>
      </c>
      <c r="H303" s="140">
        <v>3</v>
      </c>
      <c r="I303" s="141"/>
      <c r="J303" s="142">
        <f>ROUND(I303*H303,2)</f>
        <v>0</v>
      </c>
      <c r="K303" s="138" t="s">
        <v>272</v>
      </c>
      <c r="L303" s="32"/>
      <c r="M303" s="143" t="s">
        <v>1</v>
      </c>
      <c r="N303" s="144" t="s">
        <v>48</v>
      </c>
      <c r="P303" s="145">
        <f>O303*H303</f>
        <v>0</v>
      </c>
      <c r="Q303" s="145">
        <v>2.8600000000000001E-3</v>
      </c>
      <c r="R303" s="145">
        <f>Q303*H303</f>
        <v>8.5800000000000008E-3</v>
      </c>
      <c r="S303" s="145">
        <v>0</v>
      </c>
      <c r="T303" s="146">
        <f>S303*H303</f>
        <v>0</v>
      </c>
      <c r="AR303" s="147" t="s">
        <v>193</v>
      </c>
      <c r="AT303" s="147" t="s">
        <v>197</v>
      </c>
      <c r="AU303" s="147" t="s">
        <v>91</v>
      </c>
      <c r="AY303" s="17" t="s">
        <v>194</v>
      </c>
      <c r="BE303" s="148">
        <f>IF(N303="základní",J303,0)</f>
        <v>0</v>
      </c>
      <c r="BF303" s="148">
        <f>IF(N303="snížená",J303,0)</f>
        <v>0</v>
      </c>
      <c r="BG303" s="148">
        <f>IF(N303="zákl. přenesená",J303,0)</f>
        <v>0</v>
      </c>
      <c r="BH303" s="148">
        <f>IF(N303="sníž. přenesená",J303,0)</f>
        <v>0</v>
      </c>
      <c r="BI303" s="148">
        <f>IF(N303="nulová",J303,0)</f>
        <v>0</v>
      </c>
      <c r="BJ303" s="17" t="s">
        <v>21</v>
      </c>
      <c r="BK303" s="148">
        <f>ROUND(I303*H303,2)</f>
        <v>0</v>
      </c>
      <c r="BL303" s="17" t="s">
        <v>193</v>
      </c>
      <c r="BM303" s="147" t="s">
        <v>1846</v>
      </c>
    </row>
    <row r="304" spans="2:65" s="1" customFormat="1" ht="29.25">
      <c r="B304" s="32"/>
      <c r="D304" s="149" t="s">
        <v>202</v>
      </c>
      <c r="F304" s="150" t="s">
        <v>1847</v>
      </c>
      <c r="I304" s="151"/>
      <c r="L304" s="32"/>
      <c r="M304" s="152"/>
      <c r="T304" s="56"/>
      <c r="AT304" s="17" t="s">
        <v>202</v>
      </c>
      <c r="AU304" s="17" t="s">
        <v>91</v>
      </c>
    </row>
    <row r="305" spans="2:65" s="1" customFormat="1" ht="11.25">
      <c r="B305" s="32"/>
      <c r="D305" s="156" t="s">
        <v>275</v>
      </c>
      <c r="F305" s="157" t="s">
        <v>1848</v>
      </c>
      <c r="I305" s="151"/>
      <c r="L305" s="32"/>
      <c r="M305" s="152"/>
      <c r="T305" s="56"/>
      <c r="AT305" s="17" t="s">
        <v>275</v>
      </c>
      <c r="AU305" s="17" t="s">
        <v>91</v>
      </c>
    </row>
    <row r="306" spans="2:65" s="1" customFormat="1" ht="24.2" customHeight="1">
      <c r="B306" s="32"/>
      <c r="C306" s="172" t="s">
        <v>1503</v>
      </c>
      <c r="D306" s="172" t="s">
        <v>301</v>
      </c>
      <c r="E306" s="173" t="s">
        <v>1849</v>
      </c>
      <c r="F306" s="174" t="s">
        <v>1850</v>
      </c>
      <c r="G306" s="175" t="s">
        <v>564</v>
      </c>
      <c r="H306" s="176">
        <v>3</v>
      </c>
      <c r="I306" s="177"/>
      <c r="J306" s="178">
        <f>ROUND(I306*H306,2)</f>
        <v>0</v>
      </c>
      <c r="K306" s="174" t="s">
        <v>1</v>
      </c>
      <c r="L306" s="179"/>
      <c r="M306" s="180" t="s">
        <v>1</v>
      </c>
      <c r="N306" s="181" t="s">
        <v>48</v>
      </c>
      <c r="P306" s="145">
        <f>O306*H306</f>
        <v>0</v>
      </c>
      <c r="Q306" s="145">
        <v>0.06</v>
      </c>
      <c r="R306" s="145">
        <f>Q306*H306</f>
        <v>0.18</v>
      </c>
      <c r="S306" s="145">
        <v>0</v>
      </c>
      <c r="T306" s="146">
        <f>S306*H306</f>
        <v>0</v>
      </c>
      <c r="AR306" s="147" t="s">
        <v>232</v>
      </c>
      <c r="AT306" s="147" t="s">
        <v>301</v>
      </c>
      <c r="AU306" s="147" t="s">
        <v>91</v>
      </c>
      <c r="AY306" s="17" t="s">
        <v>194</v>
      </c>
      <c r="BE306" s="148">
        <f>IF(N306="základní",J306,0)</f>
        <v>0</v>
      </c>
      <c r="BF306" s="148">
        <f>IF(N306="snížená",J306,0)</f>
        <v>0</v>
      </c>
      <c r="BG306" s="148">
        <f>IF(N306="zákl. přenesená",J306,0)</f>
        <v>0</v>
      </c>
      <c r="BH306" s="148">
        <f>IF(N306="sníž. přenesená",J306,0)</f>
        <v>0</v>
      </c>
      <c r="BI306" s="148">
        <f>IF(N306="nulová",J306,0)</f>
        <v>0</v>
      </c>
      <c r="BJ306" s="17" t="s">
        <v>21</v>
      </c>
      <c r="BK306" s="148">
        <f>ROUND(I306*H306,2)</f>
        <v>0</v>
      </c>
      <c r="BL306" s="17" t="s">
        <v>193</v>
      </c>
      <c r="BM306" s="147" t="s">
        <v>1851</v>
      </c>
    </row>
    <row r="307" spans="2:65" s="1" customFormat="1" ht="11.25">
      <c r="B307" s="32"/>
      <c r="D307" s="149" t="s">
        <v>202</v>
      </c>
      <c r="F307" s="150" t="s">
        <v>1852</v>
      </c>
      <c r="I307" s="151"/>
      <c r="L307" s="32"/>
      <c r="M307" s="152"/>
      <c r="T307" s="56"/>
      <c r="AT307" s="17" t="s">
        <v>202</v>
      </c>
      <c r="AU307" s="17" t="s">
        <v>91</v>
      </c>
    </row>
    <row r="308" spans="2:65" s="1" customFormat="1" ht="16.5" customHeight="1">
      <c r="B308" s="32"/>
      <c r="C308" s="172" t="s">
        <v>1505</v>
      </c>
      <c r="D308" s="172" t="s">
        <v>301</v>
      </c>
      <c r="E308" s="173" t="s">
        <v>1853</v>
      </c>
      <c r="F308" s="174" t="s">
        <v>1854</v>
      </c>
      <c r="G308" s="175" t="s">
        <v>564</v>
      </c>
      <c r="H308" s="176">
        <v>3</v>
      </c>
      <c r="I308" s="177"/>
      <c r="J308" s="178">
        <f>ROUND(I308*H308,2)</f>
        <v>0</v>
      </c>
      <c r="K308" s="174" t="s">
        <v>1</v>
      </c>
      <c r="L308" s="179"/>
      <c r="M308" s="180" t="s">
        <v>1</v>
      </c>
      <c r="N308" s="181" t="s">
        <v>48</v>
      </c>
      <c r="P308" s="145">
        <f>O308*H308</f>
        <v>0</v>
      </c>
      <c r="Q308" s="145">
        <v>7.0000000000000001E-3</v>
      </c>
      <c r="R308" s="145">
        <f>Q308*H308</f>
        <v>2.1000000000000001E-2</v>
      </c>
      <c r="S308" s="145">
        <v>0</v>
      </c>
      <c r="T308" s="146">
        <f>S308*H308</f>
        <v>0</v>
      </c>
      <c r="AR308" s="147" t="s">
        <v>232</v>
      </c>
      <c r="AT308" s="147" t="s">
        <v>301</v>
      </c>
      <c r="AU308" s="147" t="s">
        <v>91</v>
      </c>
      <c r="AY308" s="17" t="s">
        <v>194</v>
      </c>
      <c r="BE308" s="148">
        <f>IF(N308="základní",J308,0)</f>
        <v>0</v>
      </c>
      <c r="BF308" s="148">
        <f>IF(N308="snížená",J308,0)</f>
        <v>0</v>
      </c>
      <c r="BG308" s="148">
        <f>IF(N308="zákl. přenesená",J308,0)</f>
        <v>0</v>
      </c>
      <c r="BH308" s="148">
        <f>IF(N308="sníž. přenesená",J308,0)</f>
        <v>0</v>
      </c>
      <c r="BI308" s="148">
        <f>IF(N308="nulová",J308,0)</f>
        <v>0</v>
      </c>
      <c r="BJ308" s="17" t="s">
        <v>21</v>
      </c>
      <c r="BK308" s="148">
        <f>ROUND(I308*H308,2)</f>
        <v>0</v>
      </c>
      <c r="BL308" s="17" t="s">
        <v>193</v>
      </c>
      <c r="BM308" s="147" t="s">
        <v>1855</v>
      </c>
    </row>
    <row r="309" spans="2:65" s="1" customFormat="1" ht="11.25">
      <c r="B309" s="32"/>
      <c r="D309" s="149" t="s">
        <v>202</v>
      </c>
      <c r="F309" s="150" t="s">
        <v>1856</v>
      </c>
      <c r="I309" s="151"/>
      <c r="L309" s="32"/>
      <c r="M309" s="152"/>
      <c r="T309" s="56"/>
      <c r="AT309" s="17" t="s">
        <v>202</v>
      </c>
      <c r="AU309" s="17" t="s">
        <v>91</v>
      </c>
    </row>
    <row r="310" spans="2:65" s="1" customFormat="1" ht="21.75" customHeight="1">
      <c r="B310" s="32"/>
      <c r="C310" s="136" t="s">
        <v>1507</v>
      </c>
      <c r="D310" s="136" t="s">
        <v>197</v>
      </c>
      <c r="E310" s="137" t="s">
        <v>1857</v>
      </c>
      <c r="F310" s="138" t="s">
        <v>1858</v>
      </c>
      <c r="G310" s="139" t="s">
        <v>492</v>
      </c>
      <c r="H310" s="140">
        <v>83</v>
      </c>
      <c r="I310" s="141"/>
      <c r="J310" s="142">
        <f>ROUND(I310*H310,2)</f>
        <v>0</v>
      </c>
      <c r="K310" s="138" t="s">
        <v>272</v>
      </c>
      <c r="L310" s="32"/>
      <c r="M310" s="143" t="s">
        <v>1</v>
      </c>
      <c r="N310" s="144" t="s">
        <v>48</v>
      </c>
      <c r="P310" s="145">
        <f>O310*H310</f>
        <v>0</v>
      </c>
      <c r="Q310" s="145">
        <v>0</v>
      </c>
      <c r="R310" s="145">
        <f>Q310*H310</f>
        <v>0</v>
      </c>
      <c r="S310" s="145">
        <v>0</v>
      </c>
      <c r="T310" s="146">
        <f>S310*H310</f>
        <v>0</v>
      </c>
      <c r="AR310" s="147" t="s">
        <v>193</v>
      </c>
      <c r="AT310" s="147" t="s">
        <v>197</v>
      </c>
      <c r="AU310" s="147" t="s">
        <v>91</v>
      </c>
      <c r="AY310" s="17" t="s">
        <v>194</v>
      </c>
      <c r="BE310" s="148">
        <f>IF(N310="základní",J310,0)</f>
        <v>0</v>
      </c>
      <c r="BF310" s="148">
        <f>IF(N310="snížená",J310,0)</f>
        <v>0</v>
      </c>
      <c r="BG310" s="148">
        <f>IF(N310="zákl. přenesená",J310,0)</f>
        <v>0</v>
      </c>
      <c r="BH310" s="148">
        <f>IF(N310="sníž. přenesená",J310,0)</f>
        <v>0</v>
      </c>
      <c r="BI310" s="148">
        <f>IF(N310="nulová",J310,0)</f>
        <v>0</v>
      </c>
      <c r="BJ310" s="17" t="s">
        <v>21</v>
      </c>
      <c r="BK310" s="148">
        <f>ROUND(I310*H310,2)</f>
        <v>0</v>
      </c>
      <c r="BL310" s="17" t="s">
        <v>193</v>
      </c>
      <c r="BM310" s="147" t="s">
        <v>1859</v>
      </c>
    </row>
    <row r="311" spans="2:65" s="1" customFormat="1" ht="11.25">
      <c r="B311" s="32"/>
      <c r="D311" s="149" t="s">
        <v>202</v>
      </c>
      <c r="F311" s="150" t="s">
        <v>1860</v>
      </c>
      <c r="I311" s="151"/>
      <c r="L311" s="32"/>
      <c r="M311" s="152"/>
      <c r="T311" s="56"/>
      <c r="AT311" s="17" t="s">
        <v>202</v>
      </c>
      <c r="AU311" s="17" t="s">
        <v>91</v>
      </c>
    </row>
    <row r="312" spans="2:65" s="1" customFormat="1" ht="11.25">
      <c r="B312" s="32"/>
      <c r="D312" s="156" t="s">
        <v>275</v>
      </c>
      <c r="F312" s="157" t="s">
        <v>1861</v>
      </c>
      <c r="I312" s="151"/>
      <c r="L312" s="32"/>
      <c r="M312" s="152"/>
      <c r="T312" s="56"/>
      <c r="AT312" s="17" t="s">
        <v>275</v>
      </c>
      <c r="AU312" s="17" t="s">
        <v>91</v>
      </c>
    </row>
    <row r="313" spans="2:65" s="1" customFormat="1" ht="24.2" customHeight="1">
      <c r="B313" s="32"/>
      <c r="C313" s="136" t="s">
        <v>1509</v>
      </c>
      <c r="D313" s="136" t="s">
        <v>197</v>
      </c>
      <c r="E313" s="137" t="s">
        <v>1862</v>
      </c>
      <c r="F313" s="138" t="s">
        <v>1863</v>
      </c>
      <c r="G313" s="139" t="s">
        <v>492</v>
      </c>
      <c r="H313" s="140">
        <v>83</v>
      </c>
      <c r="I313" s="141"/>
      <c r="J313" s="142">
        <f>ROUND(I313*H313,2)</f>
        <v>0</v>
      </c>
      <c r="K313" s="138" t="s">
        <v>272</v>
      </c>
      <c r="L313" s="32"/>
      <c r="M313" s="143" t="s">
        <v>1</v>
      </c>
      <c r="N313" s="144" t="s">
        <v>48</v>
      </c>
      <c r="P313" s="145">
        <f>O313*H313</f>
        <v>0</v>
      </c>
      <c r="Q313" s="145">
        <v>0</v>
      </c>
      <c r="R313" s="145">
        <f>Q313*H313</f>
        <v>0</v>
      </c>
      <c r="S313" s="145">
        <v>0</v>
      </c>
      <c r="T313" s="146">
        <f>S313*H313</f>
        <v>0</v>
      </c>
      <c r="AR313" s="147" t="s">
        <v>193</v>
      </c>
      <c r="AT313" s="147" t="s">
        <v>197</v>
      </c>
      <c r="AU313" s="147" t="s">
        <v>91</v>
      </c>
      <c r="AY313" s="17" t="s">
        <v>194</v>
      </c>
      <c r="BE313" s="148">
        <f>IF(N313="základní",J313,0)</f>
        <v>0</v>
      </c>
      <c r="BF313" s="148">
        <f>IF(N313="snížená",J313,0)</f>
        <v>0</v>
      </c>
      <c r="BG313" s="148">
        <f>IF(N313="zákl. přenesená",J313,0)</f>
        <v>0</v>
      </c>
      <c r="BH313" s="148">
        <f>IF(N313="sníž. přenesená",J313,0)</f>
        <v>0</v>
      </c>
      <c r="BI313" s="148">
        <f>IF(N313="nulová",J313,0)</f>
        <v>0</v>
      </c>
      <c r="BJ313" s="17" t="s">
        <v>21</v>
      </c>
      <c r="BK313" s="148">
        <f>ROUND(I313*H313,2)</f>
        <v>0</v>
      </c>
      <c r="BL313" s="17" t="s">
        <v>193</v>
      </c>
      <c r="BM313" s="147" t="s">
        <v>1864</v>
      </c>
    </row>
    <row r="314" spans="2:65" s="1" customFormat="1" ht="11.25">
      <c r="B314" s="32"/>
      <c r="D314" s="149" t="s">
        <v>202</v>
      </c>
      <c r="F314" s="150" t="s">
        <v>1863</v>
      </c>
      <c r="I314" s="151"/>
      <c r="L314" s="32"/>
      <c r="M314" s="152"/>
      <c r="T314" s="56"/>
      <c r="AT314" s="17" t="s">
        <v>202</v>
      </c>
      <c r="AU314" s="17" t="s">
        <v>91</v>
      </c>
    </row>
    <row r="315" spans="2:65" s="1" customFormat="1" ht="11.25">
      <c r="B315" s="32"/>
      <c r="D315" s="156" t="s">
        <v>275</v>
      </c>
      <c r="F315" s="157" t="s">
        <v>1865</v>
      </c>
      <c r="I315" s="151"/>
      <c r="L315" s="32"/>
      <c r="M315" s="152"/>
      <c r="T315" s="56"/>
      <c r="AT315" s="17" t="s">
        <v>275</v>
      </c>
      <c r="AU315" s="17" t="s">
        <v>91</v>
      </c>
    </row>
    <row r="316" spans="2:65" s="1" customFormat="1" ht="21.75" customHeight="1">
      <c r="B316" s="32"/>
      <c r="C316" s="136" t="s">
        <v>552</v>
      </c>
      <c r="D316" s="136" t="s">
        <v>197</v>
      </c>
      <c r="E316" s="137" t="s">
        <v>1866</v>
      </c>
      <c r="F316" s="138" t="s">
        <v>1867</v>
      </c>
      <c r="G316" s="139" t="s">
        <v>492</v>
      </c>
      <c r="H316" s="140">
        <v>187</v>
      </c>
      <c r="I316" s="141"/>
      <c r="J316" s="142">
        <f>ROUND(I316*H316,2)</f>
        <v>0</v>
      </c>
      <c r="K316" s="138" t="s">
        <v>272</v>
      </c>
      <c r="L316" s="32"/>
      <c r="M316" s="143" t="s">
        <v>1</v>
      </c>
      <c r="N316" s="144" t="s">
        <v>48</v>
      </c>
      <c r="P316" s="145">
        <f>O316*H316</f>
        <v>0</v>
      </c>
      <c r="Q316" s="145">
        <v>0</v>
      </c>
      <c r="R316" s="145">
        <f>Q316*H316</f>
        <v>0</v>
      </c>
      <c r="S316" s="145">
        <v>0</v>
      </c>
      <c r="T316" s="146">
        <f>S316*H316</f>
        <v>0</v>
      </c>
      <c r="AR316" s="147" t="s">
        <v>193</v>
      </c>
      <c r="AT316" s="147" t="s">
        <v>197</v>
      </c>
      <c r="AU316" s="147" t="s">
        <v>91</v>
      </c>
      <c r="AY316" s="17" t="s">
        <v>194</v>
      </c>
      <c r="BE316" s="148">
        <f>IF(N316="základní",J316,0)</f>
        <v>0</v>
      </c>
      <c r="BF316" s="148">
        <f>IF(N316="snížená",J316,0)</f>
        <v>0</v>
      </c>
      <c r="BG316" s="148">
        <f>IF(N316="zákl. přenesená",J316,0)</f>
        <v>0</v>
      </c>
      <c r="BH316" s="148">
        <f>IF(N316="sníž. přenesená",J316,0)</f>
        <v>0</v>
      </c>
      <c r="BI316" s="148">
        <f>IF(N316="nulová",J316,0)</f>
        <v>0</v>
      </c>
      <c r="BJ316" s="17" t="s">
        <v>21</v>
      </c>
      <c r="BK316" s="148">
        <f>ROUND(I316*H316,2)</f>
        <v>0</v>
      </c>
      <c r="BL316" s="17" t="s">
        <v>193</v>
      </c>
      <c r="BM316" s="147" t="s">
        <v>1868</v>
      </c>
    </row>
    <row r="317" spans="2:65" s="1" customFormat="1" ht="11.25">
      <c r="B317" s="32"/>
      <c r="D317" s="149" t="s">
        <v>202</v>
      </c>
      <c r="F317" s="150" t="s">
        <v>1869</v>
      </c>
      <c r="I317" s="151"/>
      <c r="L317" s="32"/>
      <c r="M317" s="152"/>
      <c r="T317" s="56"/>
      <c r="AT317" s="17" t="s">
        <v>202</v>
      </c>
      <c r="AU317" s="17" t="s">
        <v>91</v>
      </c>
    </row>
    <row r="318" spans="2:65" s="1" customFormat="1" ht="11.25">
      <c r="B318" s="32"/>
      <c r="D318" s="156" t="s">
        <v>275</v>
      </c>
      <c r="F318" s="157" t="s">
        <v>1870</v>
      </c>
      <c r="I318" s="151"/>
      <c r="L318" s="32"/>
      <c r="M318" s="152"/>
      <c r="T318" s="56"/>
      <c r="AT318" s="17" t="s">
        <v>275</v>
      </c>
      <c r="AU318" s="17" t="s">
        <v>91</v>
      </c>
    </row>
    <row r="319" spans="2:65" s="1" customFormat="1" ht="24.2" customHeight="1">
      <c r="B319" s="32"/>
      <c r="C319" s="136" t="s">
        <v>678</v>
      </c>
      <c r="D319" s="136" t="s">
        <v>197</v>
      </c>
      <c r="E319" s="137" t="s">
        <v>1871</v>
      </c>
      <c r="F319" s="138" t="s">
        <v>1872</v>
      </c>
      <c r="G319" s="139" t="s">
        <v>492</v>
      </c>
      <c r="H319" s="140">
        <v>187</v>
      </c>
      <c r="I319" s="141"/>
      <c r="J319" s="142">
        <f>ROUND(I319*H319,2)</f>
        <v>0</v>
      </c>
      <c r="K319" s="138" t="s">
        <v>272</v>
      </c>
      <c r="L319" s="32"/>
      <c r="M319" s="143" t="s">
        <v>1</v>
      </c>
      <c r="N319" s="144" t="s">
        <v>48</v>
      </c>
      <c r="P319" s="145">
        <f>O319*H319</f>
        <v>0</v>
      </c>
      <c r="Q319" s="145">
        <v>0</v>
      </c>
      <c r="R319" s="145">
        <f>Q319*H319</f>
        <v>0</v>
      </c>
      <c r="S319" s="145">
        <v>0</v>
      </c>
      <c r="T319" s="146">
        <f>S319*H319</f>
        <v>0</v>
      </c>
      <c r="AR319" s="147" t="s">
        <v>193</v>
      </c>
      <c r="AT319" s="147" t="s">
        <v>197</v>
      </c>
      <c r="AU319" s="147" t="s">
        <v>91</v>
      </c>
      <c r="AY319" s="17" t="s">
        <v>194</v>
      </c>
      <c r="BE319" s="148">
        <f>IF(N319="základní",J319,0)</f>
        <v>0</v>
      </c>
      <c r="BF319" s="148">
        <f>IF(N319="snížená",J319,0)</f>
        <v>0</v>
      </c>
      <c r="BG319" s="148">
        <f>IF(N319="zákl. přenesená",J319,0)</f>
        <v>0</v>
      </c>
      <c r="BH319" s="148">
        <f>IF(N319="sníž. přenesená",J319,0)</f>
        <v>0</v>
      </c>
      <c r="BI319" s="148">
        <f>IF(N319="nulová",J319,0)</f>
        <v>0</v>
      </c>
      <c r="BJ319" s="17" t="s">
        <v>21</v>
      </c>
      <c r="BK319" s="148">
        <f>ROUND(I319*H319,2)</f>
        <v>0</v>
      </c>
      <c r="BL319" s="17" t="s">
        <v>193</v>
      </c>
      <c r="BM319" s="147" t="s">
        <v>1873</v>
      </c>
    </row>
    <row r="320" spans="2:65" s="1" customFormat="1" ht="11.25">
      <c r="B320" s="32"/>
      <c r="D320" s="149" t="s">
        <v>202</v>
      </c>
      <c r="F320" s="150" t="s">
        <v>1872</v>
      </c>
      <c r="I320" s="151"/>
      <c r="L320" s="32"/>
      <c r="M320" s="152"/>
      <c r="T320" s="56"/>
      <c r="AT320" s="17" t="s">
        <v>202</v>
      </c>
      <c r="AU320" s="17" t="s">
        <v>91</v>
      </c>
    </row>
    <row r="321" spans="2:65" s="1" customFormat="1" ht="11.25">
      <c r="B321" s="32"/>
      <c r="D321" s="156" t="s">
        <v>275</v>
      </c>
      <c r="F321" s="157" t="s">
        <v>1874</v>
      </c>
      <c r="I321" s="151"/>
      <c r="L321" s="32"/>
      <c r="M321" s="152"/>
      <c r="T321" s="56"/>
      <c r="AT321" s="17" t="s">
        <v>275</v>
      </c>
      <c r="AU321" s="17" t="s">
        <v>91</v>
      </c>
    </row>
    <row r="322" spans="2:65" s="1" customFormat="1" ht="33" customHeight="1">
      <c r="B322" s="32"/>
      <c r="C322" s="136" t="s">
        <v>1513</v>
      </c>
      <c r="D322" s="136" t="s">
        <v>197</v>
      </c>
      <c r="E322" s="137" t="s">
        <v>1875</v>
      </c>
      <c r="F322" s="138" t="s">
        <v>1876</v>
      </c>
      <c r="G322" s="139" t="s">
        <v>200</v>
      </c>
      <c r="H322" s="140">
        <v>1</v>
      </c>
      <c r="I322" s="141"/>
      <c r="J322" s="142">
        <f>ROUND(I322*H322,2)</f>
        <v>0</v>
      </c>
      <c r="K322" s="138" t="s">
        <v>1</v>
      </c>
      <c r="L322" s="32"/>
      <c r="M322" s="143" t="s">
        <v>1</v>
      </c>
      <c r="N322" s="144" t="s">
        <v>48</v>
      </c>
      <c r="P322" s="145">
        <f>O322*H322</f>
        <v>0</v>
      </c>
      <c r="Q322" s="145">
        <v>0</v>
      </c>
      <c r="R322" s="145">
        <f>Q322*H322</f>
        <v>0</v>
      </c>
      <c r="S322" s="145">
        <v>0.2</v>
      </c>
      <c r="T322" s="146">
        <f>S322*H322</f>
        <v>0.2</v>
      </c>
      <c r="AR322" s="147" t="s">
        <v>193</v>
      </c>
      <c r="AT322" s="147" t="s">
        <v>197</v>
      </c>
      <c r="AU322" s="147" t="s">
        <v>91</v>
      </c>
      <c r="AY322" s="17" t="s">
        <v>194</v>
      </c>
      <c r="BE322" s="148">
        <f>IF(N322="základní",J322,0)</f>
        <v>0</v>
      </c>
      <c r="BF322" s="148">
        <f>IF(N322="snížená",J322,0)</f>
        <v>0</v>
      </c>
      <c r="BG322" s="148">
        <f>IF(N322="zákl. přenesená",J322,0)</f>
        <v>0</v>
      </c>
      <c r="BH322" s="148">
        <f>IF(N322="sníž. přenesená",J322,0)</f>
        <v>0</v>
      </c>
      <c r="BI322" s="148">
        <f>IF(N322="nulová",J322,0)</f>
        <v>0</v>
      </c>
      <c r="BJ322" s="17" t="s">
        <v>21</v>
      </c>
      <c r="BK322" s="148">
        <f>ROUND(I322*H322,2)</f>
        <v>0</v>
      </c>
      <c r="BL322" s="17" t="s">
        <v>193</v>
      </c>
      <c r="BM322" s="147" t="s">
        <v>1877</v>
      </c>
    </row>
    <row r="323" spans="2:65" s="1" customFormat="1" ht="29.25">
      <c r="B323" s="32"/>
      <c r="D323" s="149" t="s">
        <v>202</v>
      </c>
      <c r="F323" s="150" t="s">
        <v>1878</v>
      </c>
      <c r="I323" s="151"/>
      <c r="L323" s="32"/>
      <c r="M323" s="152"/>
      <c r="T323" s="56"/>
      <c r="AT323" s="17" t="s">
        <v>202</v>
      </c>
      <c r="AU323" s="17" t="s">
        <v>91</v>
      </c>
    </row>
    <row r="324" spans="2:65" s="1" customFormat="1" ht="16.5" customHeight="1">
      <c r="B324" s="32"/>
      <c r="C324" s="136" t="s">
        <v>1515</v>
      </c>
      <c r="D324" s="136" t="s">
        <v>197</v>
      </c>
      <c r="E324" s="137" t="s">
        <v>1879</v>
      </c>
      <c r="F324" s="138" t="s">
        <v>1880</v>
      </c>
      <c r="G324" s="139" t="s">
        <v>564</v>
      </c>
      <c r="H324" s="140">
        <v>17</v>
      </c>
      <c r="I324" s="141"/>
      <c r="J324" s="142">
        <f>ROUND(I324*H324,2)</f>
        <v>0</v>
      </c>
      <c r="K324" s="138" t="s">
        <v>272</v>
      </c>
      <c r="L324" s="32"/>
      <c r="M324" s="143" t="s">
        <v>1</v>
      </c>
      <c r="N324" s="144" t="s">
        <v>48</v>
      </c>
      <c r="P324" s="145">
        <f>O324*H324</f>
        <v>0</v>
      </c>
      <c r="Q324" s="145">
        <v>0.04</v>
      </c>
      <c r="R324" s="145">
        <f>Q324*H324</f>
        <v>0.68</v>
      </c>
      <c r="S324" s="145">
        <v>0</v>
      </c>
      <c r="T324" s="146">
        <f>S324*H324</f>
        <v>0</v>
      </c>
      <c r="AR324" s="147" t="s">
        <v>193</v>
      </c>
      <c r="AT324" s="147" t="s">
        <v>197</v>
      </c>
      <c r="AU324" s="147" t="s">
        <v>91</v>
      </c>
      <c r="AY324" s="17" t="s">
        <v>194</v>
      </c>
      <c r="BE324" s="148">
        <f>IF(N324="základní",J324,0)</f>
        <v>0</v>
      </c>
      <c r="BF324" s="148">
        <f>IF(N324="snížená",J324,0)</f>
        <v>0</v>
      </c>
      <c r="BG324" s="148">
        <f>IF(N324="zákl. přenesená",J324,0)</f>
        <v>0</v>
      </c>
      <c r="BH324" s="148">
        <f>IF(N324="sníž. přenesená",J324,0)</f>
        <v>0</v>
      </c>
      <c r="BI324" s="148">
        <f>IF(N324="nulová",J324,0)</f>
        <v>0</v>
      </c>
      <c r="BJ324" s="17" t="s">
        <v>21</v>
      </c>
      <c r="BK324" s="148">
        <f>ROUND(I324*H324,2)</f>
        <v>0</v>
      </c>
      <c r="BL324" s="17" t="s">
        <v>193</v>
      </c>
      <c r="BM324" s="147" t="s">
        <v>1881</v>
      </c>
    </row>
    <row r="325" spans="2:65" s="1" customFormat="1" ht="11.25">
      <c r="B325" s="32"/>
      <c r="D325" s="149" t="s">
        <v>202</v>
      </c>
      <c r="F325" s="150" t="s">
        <v>1880</v>
      </c>
      <c r="I325" s="151"/>
      <c r="L325" s="32"/>
      <c r="M325" s="152"/>
      <c r="T325" s="56"/>
      <c r="AT325" s="17" t="s">
        <v>202</v>
      </c>
      <c r="AU325" s="17" t="s">
        <v>91</v>
      </c>
    </row>
    <row r="326" spans="2:65" s="1" customFormat="1" ht="11.25">
      <c r="B326" s="32"/>
      <c r="D326" s="156" t="s">
        <v>275</v>
      </c>
      <c r="F326" s="157" t="s">
        <v>1882</v>
      </c>
      <c r="I326" s="151"/>
      <c r="L326" s="32"/>
      <c r="M326" s="152"/>
      <c r="T326" s="56"/>
      <c r="AT326" s="17" t="s">
        <v>275</v>
      </c>
      <c r="AU326" s="17" t="s">
        <v>91</v>
      </c>
    </row>
    <row r="327" spans="2:65" s="1" customFormat="1" ht="24.2" customHeight="1">
      <c r="B327" s="32"/>
      <c r="C327" s="172" t="s">
        <v>565</v>
      </c>
      <c r="D327" s="172" t="s">
        <v>301</v>
      </c>
      <c r="E327" s="173" t="s">
        <v>1883</v>
      </c>
      <c r="F327" s="174" t="s">
        <v>1884</v>
      </c>
      <c r="G327" s="175" t="s">
        <v>564</v>
      </c>
      <c r="H327" s="176">
        <v>9</v>
      </c>
      <c r="I327" s="177"/>
      <c r="J327" s="178">
        <f>ROUND(I327*H327,2)</f>
        <v>0</v>
      </c>
      <c r="K327" s="174" t="s">
        <v>1</v>
      </c>
      <c r="L327" s="179"/>
      <c r="M327" s="180" t="s">
        <v>1</v>
      </c>
      <c r="N327" s="181" t="s">
        <v>48</v>
      </c>
      <c r="P327" s="145">
        <f>O327*H327</f>
        <v>0</v>
      </c>
      <c r="Q327" s="145">
        <v>1.23E-2</v>
      </c>
      <c r="R327" s="145">
        <f>Q327*H327</f>
        <v>0.11070000000000001</v>
      </c>
      <c r="S327" s="145">
        <v>0</v>
      </c>
      <c r="T327" s="146">
        <f>S327*H327</f>
        <v>0</v>
      </c>
      <c r="AR327" s="147" t="s">
        <v>232</v>
      </c>
      <c r="AT327" s="147" t="s">
        <v>301</v>
      </c>
      <c r="AU327" s="147" t="s">
        <v>91</v>
      </c>
      <c r="AY327" s="17" t="s">
        <v>194</v>
      </c>
      <c r="BE327" s="148">
        <f>IF(N327="základní",J327,0)</f>
        <v>0</v>
      </c>
      <c r="BF327" s="148">
        <f>IF(N327="snížená",J327,0)</f>
        <v>0</v>
      </c>
      <c r="BG327" s="148">
        <f>IF(N327="zákl. přenesená",J327,0)</f>
        <v>0</v>
      </c>
      <c r="BH327" s="148">
        <f>IF(N327="sníž. přenesená",J327,0)</f>
        <v>0</v>
      </c>
      <c r="BI327" s="148">
        <f>IF(N327="nulová",J327,0)</f>
        <v>0</v>
      </c>
      <c r="BJ327" s="17" t="s">
        <v>21</v>
      </c>
      <c r="BK327" s="148">
        <f>ROUND(I327*H327,2)</f>
        <v>0</v>
      </c>
      <c r="BL327" s="17" t="s">
        <v>193</v>
      </c>
      <c r="BM327" s="147" t="s">
        <v>1885</v>
      </c>
    </row>
    <row r="328" spans="2:65" s="1" customFormat="1" ht="19.5">
      <c r="B328" s="32"/>
      <c r="D328" s="149" t="s">
        <v>202</v>
      </c>
      <c r="F328" s="150" t="s">
        <v>1886</v>
      </c>
      <c r="I328" s="151"/>
      <c r="L328" s="32"/>
      <c r="M328" s="152"/>
      <c r="T328" s="56"/>
      <c r="AT328" s="17" t="s">
        <v>202</v>
      </c>
      <c r="AU328" s="17" t="s">
        <v>91</v>
      </c>
    </row>
    <row r="329" spans="2:65" s="1" customFormat="1" ht="24.2" customHeight="1">
      <c r="B329" s="32"/>
      <c r="C329" s="172" t="s">
        <v>1887</v>
      </c>
      <c r="D329" s="172" t="s">
        <v>301</v>
      </c>
      <c r="E329" s="173" t="s">
        <v>1888</v>
      </c>
      <c r="F329" s="174" t="s">
        <v>1889</v>
      </c>
      <c r="G329" s="175" t="s">
        <v>564</v>
      </c>
      <c r="H329" s="176">
        <v>8</v>
      </c>
      <c r="I329" s="177"/>
      <c r="J329" s="178">
        <f>ROUND(I329*H329,2)</f>
        <v>0</v>
      </c>
      <c r="K329" s="174" t="s">
        <v>1</v>
      </c>
      <c r="L329" s="179"/>
      <c r="M329" s="180" t="s">
        <v>1</v>
      </c>
      <c r="N329" s="181" t="s">
        <v>48</v>
      </c>
      <c r="P329" s="145">
        <f>O329*H329</f>
        <v>0</v>
      </c>
      <c r="Q329" s="145">
        <v>9.5000000000000001E-2</v>
      </c>
      <c r="R329" s="145">
        <f>Q329*H329</f>
        <v>0.76</v>
      </c>
      <c r="S329" s="145">
        <v>0</v>
      </c>
      <c r="T329" s="146">
        <f>S329*H329</f>
        <v>0</v>
      </c>
      <c r="AR329" s="147" t="s">
        <v>232</v>
      </c>
      <c r="AT329" s="147" t="s">
        <v>301</v>
      </c>
      <c r="AU329" s="147" t="s">
        <v>91</v>
      </c>
      <c r="AY329" s="17" t="s">
        <v>194</v>
      </c>
      <c r="BE329" s="148">
        <f>IF(N329="základní",J329,0)</f>
        <v>0</v>
      </c>
      <c r="BF329" s="148">
        <f>IF(N329="snížená",J329,0)</f>
        <v>0</v>
      </c>
      <c r="BG329" s="148">
        <f>IF(N329="zákl. přenesená",J329,0)</f>
        <v>0</v>
      </c>
      <c r="BH329" s="148">
        <f>IF(N329="sníž. přenesená",J329,0)</f>
        <v>0</v>
      </c>
      <c r="BI329" s="148">
        <f>IF(N329="nulová",J329,0)</f>
        <v>0</v>
      </c>
      <c r="BJ329" s="17" t="s">
        <v>21</v>
      </c>
      <c r="BK329" s="148">
        <f>ROUND(I329*H329,2)</f>
        <v>0</v>
      </c>
      <c r="BL329" s="17" t="s">
        <v>193</v>
      </c>
      <c r="BM329" s="147" t="s">
        <v>1890</v>
      </c>
    </row>
    <row r="330" spans="2:65" s="1" customFormat="1" ht="19.5">
      <c r="B330" s="32"/>
      <c r="D330" s="149" t="s">
        <v>202</v>
      </c>
      <c r="F330" s="150" t="s">
        <v>1889</v>
      </c>
      <c r="I330" s="151"/>
      <c r="L330" s="32"/>
      <c r="M330" s="152"/>
      <c r="T330" s="56"/>
      <c r="AT330" s="17" t="s">
        <v>202</v>
      </c>
      <c r="AU330" s="17" t="s">
        <v>91</v>
      </c>
    </row>
    <row r="331" spans="2:65" s="1" customFormat="1" ht="16.5" customHeight="1">
      <c r="B331" s="32"/>
      <c r="C331" s="136" t="s">
        <v>1891</v>
      </c>
      <c r="D331" s="136" t="s">
        <v>197</v>
      </c>
      <c r="E331" s="137" t="s">
        <v>1892</v>
      </c>
      <c r="F331" s="138" t="s">
        <v>1893</v>
      </c>
      <c r="G331" s="139" t="s">
        <v>564</v>
      </c>
      <c r="H331" s="140">
        <v>2</v>
      </c>
      <c r="I331" s="141"/>
      <c r="J331" s="142">
        <f>ROUND(I331*H331,2)</f>
        <v>0</v>
      </c>
      <c r="K331" s="138" t="s">
        <v>272</v>
      </c>
      <c r="L331" s="32"/>
      <c r="M331" s="143" t="s">
        <v>1</v>
      </c>
      <c r="N331" s="144" t="s">
        <v>48</v>
      </c>
      <c r="P331" s="145">
        <f>O331*H331</f>
        <v>0</v>
      </c>
      <c r="Q331" s="145">
        <v>0.05</v>
      </c>
      <c r="R331" s="145">
        <f>Q331*H331</f>
        <v>0.1</v>
      </c>
      <c r="S331" s="145">
        <v>0</v>
      </c>
      <c r="T331" s="146">
        <f>S331*H331</f>
        <v>0</v>
      </c>
      <c r="AR331" s="147" t="s">
        <v>193</v>
      </c>
      <c r="AT331" s="147" t="s">
        <v>197</v>
      </c>
      <c r="AU331" s="147" t="s">
        <v>91</v>
      </c>
      <c r="AY331" s="17" t="s">
        <v>194</v>
      </c>
      <c r="BE331" s="148">
        <f>IF(N331="základní",J331,0)</f>
        <v>0</v>
      </c>
      <c r="BF331" s="148">
        <f>IF(N331="snížená",J331,0)</f>
        <v>0</v>
      </c>
      <c r="BG331" s="148">
        <f>IF(N331="zákl. přenesená",J331,0)</f>
        <v>0</v>
      </c>
      <c r="BH331" s="148">
        <f>IF(N331="sníž. přenesená",J331,0)</f>
        <v>0</v>
      </c>
      <c r="BI331" s="148">
        <f>IF(N331="nulová",J331,0)</f>
        <v>0</v>
      </c>
      <c r="BJ331" s="17" t="s">
        <v>21</v>
      </c>
      <c r="BK331" s="148">
        <f>ROUND(I331*H331,2)</f>
        <v>0</v>
      </c>
      <c r="BL331" s="17" t="s">
        <v>193</v>
      </c>
      <c r="BM331" s="147" t="s">
        <v>1894</v>
      </c>
    </row>
    <row r="332" spans="2:65" s="1" customFormat="1" ht="11.25">
      <c r="B332" s="32"/>
      <c r="D332" s="149" t="s">
        <v>202</v>
      </c>
      <c r="F332" s="150" t="s">
        <v>1893</v>
      </c>
      <c r="I332" s="151"/>
      <c r="L332" s="32"/>
      <c r="M332" s="152"/>
      <c r="T332" s="56"/>
      <c r="AT332" s="17" t="s">
        <v>202</v>
      </c>
      <c r="AU332" s="17" t="s">
        <v>91</v>
      </c>
    </row>
    <row r="333" spans="2:65" s="1" customFormat="1" ht="11.25">
      <c r="B333" s="32"/>
      <c r="D333" s="156" t="s">
        <v>275</v>
      </c>
      <c r="F333" s="157" t="s">
        <v>1895</v>
      </c>
      <c r="I333" s="151"/>
      <c r="L333" s="32"/>
      <c r="M333" s="152"/>
      <c r="T333" s="56"/>
      <c r="AT333" s="17" t="s">
        <v>275</v>
      </c>
      <c r="AU333" s="17" t="s">
        <v>91</v>
      </c>
    </row>
    <row r="334" spans="2:65" s="1" customFormat="1" ht="24.2" customHeight="1">
      <c r="B334" s="32"/>
      <c r="C334" s="172" t="s">
        <v>1896</v>
      </c>
      <c r="D334" s="172" t="s">
        <v>301</v>
      </c>
      <c r="E334" s="173" t="s">
        <v>1897</v>
      </c>
      <c r="F334" s="174" t="s">
        <v>1898</v>
      </c>
      <c r="G334" s="175" t="s">
        <v>564</v>
      </c>
      <c r="H334" s="176">
        <v>2</v>
      </c>
      <c r="I334" s="177"/>
      <c r="J334" s="178">
        <f>ROUND(I334*H334,2)</f>
        <v>0</v>
      </c>
      <c r="K334" s="174" t="s">
        <v>1</v>
      </c>
      <c r="L334" s="179"/>
      <c r="M334" s="180" t="s">
        <v>1</v>
      </c>
      <c r="N334" s="181" t="s">
        <v>48</v>
      </c>
      <c r="P334" s="145">
        <f>O334*H334</f>
        <v>0</v>
      </c>
      <c r="Q334" s="145">
        <v>2.9499999999999998E-2</v>
      </c>
      <c r="R334" s="145">
        <f>Q334*H334</f>
        <v>5.8999999999999997E-2</v>
      </c>
      <c r="S334" s="145">
        <v>0</v>
      </c>
      <c r="T334" s="146">
        <f>S334*H334</f>
        <v>0</v>
      </c>
      <c r="AR334" s="147" t="s">
        <v>232</v>
      </c>
      <c r="AT334" s="147" t="s">
        <v>301</v>
      </c>
      <c r="AU334" s="147" t="s">
        <v>91</v>
      </c>
      <c r="AY334" s="17" t="s">
        <v>194</v>
      </c>
      <c r="BE334" s="148">
        <f>IF(N334="základní",J334,0)</f>
        <v>0</v>
      </c>
      <c r="BF334" s="148">
        <f>IF(N334="snížená",J334,0)</f>
        <v>0</v>
      </c>
      <c r="BG334" s="148">
        <f>IF(N334="zákl. přenesená",J334,0)</f>
        <v>0</v>
      </c>
      <c r="BH334" s="148">
        <f>IF(N334="sníž. přenesená",J334,0)</f>
        <v>0</v>
      </c>
      <c r="BI334" s="148">
        <f>IF(N334="nulová",J334,0)</f>
        <v>0</v>
      </c>
      <c r="BJ334" s="17" t="s">
        <v>21</v>
      </c>
      <c r="BK334" s="148">
        <f>ROUND(I334*H334,2)</f>
        <v>0</v>
      </c>
      <c r="BL334" s="17" t="s">
        <v>193</v>
      </c>
      <c r="BM334" s="147" t="s">
        <v>1899</v>
      </c>
    </row>
    <row r="335" spans="2:65" s="1" customFormat="1" ht="19.5">
      <c r="B335" s="32"/>
      <c r="D335" s="149" t="s">
        <v>202</v>
      </c>
      <c r="F335" s="150" t="s">
        <v>1900</v>
      </c>
      <c r="I335" s="151"/>
      <c r="L335" s="32"/>
      <c r="M335" s="152"/>
      <c r="T335" s="56"/>
      <c r="AT335" s="17" t="s">
        <v>202</v>
      </c>
      <c r="AU335" s="17" t="s">
        <v>91</v>
      </c>
    </row>
    <row r="336" spans="2:65" s="1" customFormat="1" ht="24.2" customHeight="1">
      <c r="B336" s="32"/>
      <c r="C336" s="136" t="s">
        <v>1901</v>
      </c>
      <c r="D336" s="136" t="s">
        <v>197</v>
      </c>
      <c r="E336" s="137" t="s">
        <v>1902</v>
      </c>
      <c r="F336" s="138" t="s">
        <v>1903</v>
      </c>
      <c r="G336" s="139" t="s">
        <v>564</v>
      </c>
      <c r="H336" s="140">
        <v>10</v>
      </c>
      <c r="I336" s="141"/>
      <c r="J336" s="142">
        <f>ROUND(I336*H336,2)</f>
        <v>0</v>
      </c>
      <c r="K336" s="138" t="s">
        <v>272</v>
      </c>
      <c r="L336" s="32"/>
      <c r="M336" s="143" t="s">
        <v>1</v>
      </c>
      <c r="N336" s="144" t="s">
        <v>48</v>
      </c>
      <c r="P336" s="145">
        <f>O336*H336</f>
        <v>0</v>
      </c>
      <c r="Q336" s="145">
        <v>1.6000000000000001E-4</v>
      </c>
      <c r="R336" s="145">
        <f>Q336*H336</f>
        <v>1.6000000000000001E-3</v>
      </c>
      <c r="S336" s="145">
        <v>0</v>
      </c>
      <c r="T336" s="146">
        <f>S336*H336</f>
        <v>0</v>
      </c>
      <c r="AR336" s="147" t="s">
        <v>193</v>
      </c>
      <c r="AT336" s="147" t="s">
        <v>197</v>
      </c>
      <c r="AU336" s="147" t="s">
        <v>91</v>
      </c>
      <c r="AY336" s="17" t="s">
        <v>194</v>
      </c>
      <c r="BE336" s="148">
        <f>IF(N336="základní",J336,0)</f>
        <v>0</v>
      </c>
      <c r="BF336" s="148">
        <f>IF(N336="snížená",J336,0)</f>
        <v>0</v>
      </c>
      <c r="BG336" s="148">
        <f>IF(N336="zákl. přenesená",J336,0)</f>
        <v>0</v>
      </c>
      <c r="BH336" s="148">
        <f>IF(N336="sníž. přenesená",J336,0)</f>
        <v>0</v>
      </c>
      <c r="BI336" s="148">
        <f>IF(N336="nulová",J336,0)</f>
        <v>0</v>
      </c>
      <c r="BJ336" s="17" t="s">
        <v>21</v>
      </c>
      <c r="BK336" s="148">
        <f>ROUND(I336*H336,2)</f>
        <v>0</v>
      </c>
      <c r="BL336" s="17" t="s">
        <v>193</v>
      </c>
      <c r="BM336" s="147" t="s">
        <v>1904</v>
      </c>
    </row>
    <row r="337" spans="2:65" s="1" customFormat="1" ht="19.5">
      <c r="B337" s="32"/>
      <c r="D337" s="149" t="s">
        <v>202</v>
      </c>
      <c r="F337" s="150" t="s">
        <v>1905</v>
      </c>
      <c r="I337" s="151"/>
      <c r="L337" s="32"/>
      <c r="M337" s="152"/>
      <c r="T337" s="56"/>
      <c r="AT337" s="17" t="s">
        <v>202</v>
      </c>
      <c r="AU337" s="17" t="s">
        <v>91</v>
      </c>
    </row>
    <row r="338" spans="2:65" s="1" customFormat="1" ht="11.25">
      <c r="B338" s="32"/>
      <c r="D338" s="156" t="s">
        <v>275</v>
      </c>
      <c r="F338" s="157" t="s">
        <v>1906</v>
      </c>
      <c r="I338" s="151"/>
      <c r="L338" s="32"/>
      <c r="M338" s="152"/>
      <c r="T338" s="56"/>
      <c r="AT338" s="17" t="s">
        <v>275</v>
      </c>
      <c r="AU338" s="17" t="s">
        <v>91</v>
      </c>
    </row>
    <row r="339" spans="2:65" s="1" customFormat="1" ht="21.75" customHeight="1">
      <c r="B339" s="32"/>
      <c r="C339" s="136" t="s">
        <v>1907</v>
      </c>
      <c r="D339" s="136" t="s">
        <v>197</v>
      </c>
      <c r="E339" s="137" t="s">
        <v>1908</v>
      </c>
      <c r="F339" s="138" t="s">
        <v>1909</v>
      </c>
      <c r="G339" s="139" t="s">
        <v>492</v>
      </c>
      <c r="H339" s="140">
        <v>87</v>
      </c>
      <c r="I339" s="141"/>
      <c r="J339" s="142">
        <f>ROUND(I339*H339,2)</f>
        <v>0</v>
      </c>
      <c r="K339" s="138" t="s">
        <v>272</v>
      </c>
      <c r="L339" s="32"/>
      <c r="M339" s="143" t="s">
        <v>1</v>
      </c>
      <c r="N339" s="144" t="s">
        <v>48</v>
      </c>
      <c r="P339" s="145">
        <f>O339*H339</f>
        <v>0</v>
      </c>
      <c r="Q339" s="145">
        <v>1.9000000000000001E-4</v>
      </c>
      <c r="R339" s="145">
        <f>Q339*H339</f>
        <v>1.653E-2</v>
      </c>
      <c r="S339" s="145">
        <v>0</v>
      </c>
      <c r="T339" s="146">
        <f>S339*H339</f>
        <v>0</v>
      </c>
      <c r="AR339" s="147" t="s">
        <v>193</v>
      </c>
      <c r="AT339" s="147" t="s">
        <v>197</v>
      </c>
      <c r="AU339" s="147" t="s">
        <v>91</v>
      </c>
      <c r="AY339" s="17" t="s">
        <v>194</v>
      </c>
      <c r="BE339" s="148">
        <f>IF(N339="základní",J339,0)</f>
        <v>0</v>
      </c>
      <c r="BF339" s="148">
        <f>IF(N339="snížená",J339,0)</f>
        <v>0</v>
      </c>
      <c r="BG339" s="148">
        <f>IF(N339="zákl. přenesená",J339,0)</f>
        <v>0</v>
      </c>
      <c r="BH339" s="148">
        <f>IF(N339="sníž. přenesená",J339,0)</f>
        <v>0</v>
      </c>
      <c r="BI339" s="148">
        <f>IF(N339="nulová",J339,0)</f>
        <v>0</v>
      </c>
      <c r="BJ339" s="17" t="s">
        <v>21</v>
      </c>
      <c r="BK339" s="148">
        <f>ROUND(I339*H339,2)</f>
        <v>0</v>
      </c>
      <c r="BL339" s="17" t="s">
        <v>193</v>
      </c>
      <c r="BM339" s="147" t="s">
        <v>1910</v>
      </c>
    </row>
    <row r="340" spans="2:65" s="1" customFormat="1" ht="11.25">
      <c r="B340" s="32"/>
      <c r="D340" s="149" t="s">
        <v>202</v>
      </c>
      <c r="F340" s="150" t="s">
        <v>1911</v>
      </c>
      <c r="I340" s="151"/>
      <c r="L340" s="32"/>
      <c r="M340" s="152"/>
      <c r="T340" s="56"/>
      <c r="AT340" s="17" t="s">
        <v>202</v>
      </c>
      <c r="AU340" s="17" t="s">
        <v>91</v>
      </c>
    </row>
    <row r="341" spans="2:65" s="1" customFormat="1" ht="11.25">
      <c r="B341" s="32"/>
      <c r="D341" s="156" t="s">
        <v>275</v>
      </c>
      <c r="F341" s="157" t="s">
        <v>1912</v>
      </c>
      <c r="I341" s="151"/>
      <c r="L341" s="32"/>
      <c r="M341" s="152"/>
      <c r="T341" s="56"/>
      <c r="AT341" s="17" t="s">
        <v>275</v>
      </c>
      <c r="AU341" s="17" t="s">
        <v>91</v>
      </c>
    </row>
    <row r="342" spans="2:65" s="1" customFormat="1" ht="21.75" customHeight="1">
      <c r="B342" s="32"/>
      <c r="C342" s="136" t="s">
        <v>580</v>
      </c>
      <c r="D342" s="136" t="s">
        <v>197</v>
      </c>
      <c r="E342" s="137" t="s">
        <v>1913</v>
      </c>
      <c r="F342" s="138" t="s">
        <v>1914</v>
      </c>
      <c r="G342" s="139" t="s">
        <v>492</v>
      </c>
      <c r="H342" s="140">
        <v>193</v>
      </c>
      <c r="I342" s="141"/>
      <c r="J342" s="142">
        <f>ROUND(I342*H342,2)</f>
        <v>0</v>
      </c>
      <c r="K342" s="138" t="s">
        <v>272</v>
      </c>
      <c r="L342" s="32"/>
      <c r="M342" s="143" t="s">
        <v>1</v>
      </c>
      <c r="N342" s="144" t="s">
        <v>48</v>
      </c>
      <c r="P342" s="145">
        <f>O342*H342</f>
        <v>0</v>
      </c>
      <c r="Q342" s="145">
        <v>2.0000000000000001E-4</v>
      </c>
      <c r="R342" s="145">
        <f>Q342*H342</f>
        <v>3.8600000000000002E-2</v>
      </c>
      <c r="S342" s="145">
        <v>0</v>
      </c>
      <c r="T342" s="146">
        <f>S342*H342</f>
        <v>0</v>
      </c>
      <c r="AR342" s="147" t="s">
        <v>193</v>
      </c>
      <c r="AT342" s="147" t="s">
        <v>197</v>
      </c>
      <c r="AU342" s="147" t="s">
        <v>91</v>
      </c>
      <c r="AY342" s="17" t="s">
        <v>194</v>
      </c>
      <c r="BE342" s="148">
        <f>IF(N342="základní",J342,0)</f>
        <v>0</v>
      </c>
      <c r="BF342" s="148">
        <f>IF(N342="snížená",J342,0)</f>
        <v>0</v>
      </c>
      <c r="BG342" s="148">
        <f>IF(N342="zákl. přenesená",J342,0)</f>
        <v>0</v>
      </c>
      <c r="BH342" s="148">
        <f>IF(N342="sníž. přenesená",J342,0)</f>
        <v>0</v>
      </c>
      <c r="BI342" s="148">
        <f>IF(N342="nulová",J342,0)</f>
        <v>0</v>
      </c>
      <c r="BJ342" s="17" t="s">
        <v>21</v>
      </c>
      <c r="BK342" s="148">
        <f>ROUND(I342*H342,2)</f>
        <v>0</v>
      </c>
      <c r="BL342" s="17" t="s">
        <v>193</v>
      </c>
      <c r="BM342" s="147" t="s">
        <v>1915</v>
      </c>
    </row>
    <row r="343" spans="2:65" s="1" customFormat="1" ht="11.25">
      <c r="B343" s="32"/>
      <c r="D343" s="149" t="s">
        <v>202</v>
      </c>
      <c r="F343" s="150" t="s">
        <v>1916</v>
      </c>
      <c r="I343" s="151"/>
      <c r="L343" s="32"/>
      <c r="M343" s="152"/>
      <c r="T343" s="56"/>
      <c r="AT343" s="17" t="s">
        <v>202</v>
      </c>
      <c r="AU343" s="17" t="s">
        <v>91</v>
      </c>
    </row>
    <row r="344" spans="2:65" s="1" customFormat="1" ht="11.25">
      <c r="B344" s="32"/>
      <c r="D344" s="156" t="s">
        <v>275</v>
      </c>
      <c r="F344" s="157" t="s">
        <v>1917</v>
      </c>
      <c r="I344" s="151"/>
      <c r="L344" s="32"/>
      <c r="M344" s="152"/>
      <c r="T344" s="56"/>
      <c r="AT344" s="17" t="s">
        <v>275</v>
      </c>
      <c r="AU344" s="17" t="s">
        <v>91</v>
      </c>
    </row>
    <row r="345" spans="2:65" s="1" customFormat="1" ht="21.75" customHeight="1">
      <c r="B345" s="32"/>
      <c r="C345" s="136" t="s">
        <v>1918</v>
      </c>
      <c r="D345" s="136" t="s">
        <v>197</v>
      </c>
      <c r="E345" s="137" t="s">
        <v>1919</v>
      </c>
      <c r="F345" s="138" t="s">
        <v>1920</v>
      </c>
      <c r="G345" s="139" t="s">
        <v>492</v>
      </c>
      <c r="H345" s="140">
        <v>280</v>
      </c>
      <c r="I345" s="141"/>
      <c r="J345" s="142">
        <f>ROUND(I345*H345,2)</f>
        <v>0</v>
      </c>
      <c r="K345" s="138" t="s">
        <v>272</v>
      </c>
      <c r="L345" s="32"/>
      <c r="M345" s="143" t="s">
        <v>1</v>
      </c>
      <c r="N345" s="144" t="s">
        <v>48</v>
      </c>
      <c r="P345" s="145">
        <f>O345*H345</f>
        <v>0</v>
      </c>
      <c r="Q345" s="145">
        <v>9.0000000000000006E-5</v>
      </c>
      <c r="R345" s="145">
        <f>Q345*H345</f>
        <v>2.52E-2</v>
      </c>
      <c r="S345" s="145">
        <v>0</v>
      </c>
      <c r="T345" s="146">
        <f>S345*H345</f>
        <v>0</v>
      </c>
      <c r="AR345" s="147" t="s">
        <v>193</v>
      </c>
      <c r="AT345" s="147" t="s">
        <v>197</v>
      </c>
      <c r="AU345" s="147" t="s">
        <v>91</v>
      </c>
      <c r="AY345" s="17" t="s">
        <v>194</v>
      </c>
      <c r="BE345" s="148">
        <f>IF(N345="základní",J345,0)</f>
        <v>0</v>
      </c>
      <c r="BF345" s="148">
        <f>IF(N345="snížená",J345,0)</f>
        <v>0</v>
      </c>
      <c r="BG345" s="148">
        <f>IF(N345="zákl. přenesená",J345,0)</f>
        <v>0</v>
      </c>
      <c r="BH345" s="148">
        <f>IF(N345="sníž. přenesená",J345,0)</f>
        <v>0</v>
      </c>
      <c r="BI345" s="148">
        <f>IF(N345="nulová",J345,0)</f>
        <v>0</v>
      </c>
      <c r="BJ345" s="17" t="s">
        <v>21</v>
      </c>
      <c r="BK345" s="148">
        <f>ROUND(I345*H345,2)</f>
        <v>0</v>
      </c>
      <c r="BL345" s="17" t="s">
        <v>193</v>
      </c>
      <c r="BM345" s="147" t="s">
        <v>1921</v>
      </c>
    </row>
    <row r="346" spans="2:65" s="1" customFormat="1" ht="11.25">
      <c r="B346" s="32"/>
      <c r="D346" s="149" t="s">
        <v>202</v>
      </c>
      <c r="F346" s="150" t="s">
        <v>1922</v>
      </c>
      <c r="I346" s="151"/>
      <c r="L346" s="32"/>
      <c r="M346" s="152"/>
      <c r="T346" s="56"/>
      <c r="AT346" s="17" t="s">
        <v>202</v>
      </c>
      <c r="AU346" s="17" t="s">
        <v>91</v>
      </c>
    </row>
    <row r="347" spans="2:65" s="1" customFormat="1" ht="11.25">
      <c r="B347" s="32"/>
      <c r="D347" s="156" t="s">
        <v>275</v>
      </c>
      <c r="F347" s="157" t="s">
        <v>1923</v>
      </c>
      <c r="I347" s="151"/>
      <c r="L347" s="32"/>
      <c r="M347" s="152"/>
      <c r="T347" s="56"/>
      <c r="AT347" s="17" t="s">
        <v>275</v>
      </c>
      <c r="AU347" s="17" t="s">
        <v>91</v>
      </c>
    </row>
    <row r="348" spans="2:65" s="1" customFormat="1" ht="16.5" customHeight="1">
      <c r="B348" s="32"/>
      <c r="C348" s="136" t="s">
        <v>1924</v>
      </c>
      <c r="D348" s="136" t="s">
        <v>197</v>
      </c>
      <c r="E348" s="137" t="s">
        <v>1925</v>
      </c>
      <c r="F348" s="138" t="s">
        <v>1926</v>
      </c>
      <c r="G348" s="139" t="s">
        <v>200</v>
      </c>
      <c r="H348" s="140">
        <v>1</v>
      </c>
      <c r="I348" s="141"/>
      <c r="J348" s="142">
        <f>ROUND(I348*H348,2)</f>
        <v>0</v>
      </c>
      <c r="K348" s="138" t="s">
        <v>1</v>
      </c>
      <c r="L348" s="32"/>
      <c r="M348" s="143" t="s">
        <v>1</v>
      </c>
      <c r="N348" s="144" t="s">
        <v>48</v>
      </c>
      <c r="P348" s="145">
        <f>O348*H348</f>
        <v>0</v>
      </c>
      <c r="Q348" s="145">
        <v>0</v>
      </c>
      <c r="R348" s="145">
        <f>Q348*H348</f>
        <v>0</v>
      </c>
      <c r="S348" s="145">
        <v>0</v>
      </c>
      <c r="T348" s="146">
        <f>S348*H348</f>
        <v>0</v>
      </c>
      <c r="AR348" s="147" t="s">
        <v>193</v>
      </c>
      <c r="AT348" s="147" t="s">
        <v>197</v>
      </c>
      <c r="AU348" s="147" t="s">
        <v>91</v>
      </c>
      <c r="AY348" s="17" t="s">
        <v>194</v>
      </c>
      <c r="BE348" s="148">
        <f>IF(N348="základní",J348,0)</f>
        <v>0</v>
      </c>
      <c r="BF348" s="148">
        <f>IF(N348="snížená",J348,0)</f>
        <v>0</v>
      </c>
      <c r="BG348" s="148">
        <f>IF(N348="zákl. přenesená",J348,0)</f>
        <v>0</v>
      </c>
      <c r="BH348" s="148">
        <f>IF(N348="sníž. přenesená",J348,0)</f>
        <v>0</v>
      </c>
      <c r="BI348" s="148">
        <f>IF(N348="nulová",J348,0)</f>
        <v>0</v>
      </c>
      <c r="BJ348" s="17" t="s">
        <v>21</v>
      </c>
      <c r="BK348" s="148">
        <f>ROUND(I348*H348,2)</f>
        <v>0</v>
      </c>
      <c r="BL348" s="17" t="s">
        <v>193</v>
      </c>
      <c r="BM348" s="147" t="s">
        <v>1927</v>
      </c>
    </row>
    <row r="349" spans="2:65" s="1" customFormat="1" ht="11.25">
      <c r="B349" s="32"/>
      <c r="D349" s="149" t="s">
        <v>202</v>
      </c>
      <c r="F349" s="150" t="s">
        <v>1926</v>
      </c>
      <c r="I349" s="151"/>
      <c r="L349" s="32"/>
      <c r="M349" s="152"/>
      <c r="T349" s="56"/>
      <c r="AT349" s="17" t="s">
        <v>202</v>
      </c>
      <c r="AU349" s="17" t="s">
        <v>91</v>
      </c>
    </row>
    <row r="350" spans="2:65" s="1" customFormat="1" ht="24.2" customHeight="1">
      <c r="B350" s="32"/>
      <c r="C350" s="136" t="s">
        <v>1928</v>
      </c>
      <c r="D350" s="136" t="s">
        <v>197</v>
      </c>
      <c r="E350" s="137" t="s">
        <v>1929</v>
      </c>
      <c r="F350" s="138" t="s">
        <v>1930</v>
      </c>
      <c r="G350" s="139" t="s">
        <v>200</v>
      </c>
      <c r="H350" s="140">
        <v>1</v>
      </c>
      <c r="I350" s="141"/>
      <c r="J350" s="142">
        <f>ROUND(I350*H350,2)</f>
        <v>0</v>
      </c>
      <c r="K350" s="138" t="s">
        <v>1</v>
      </c>
      <c r="L350" s="32"/>
      <c r="M350" s="143" t="s">
        <v>1</v>
      </c>
      <c r="N350" s="144" t="s">
        <v>48</v>
      </c>
      <c r="P350" s="145">
        <f>O350*H350</f>
        <v>0</v>
      </c>
      <c r="Q350" s="145">
        <v>0</v>
      </c>
      <c r="R350" s="145">
        <f>Q350*H350</f>
        <v>0</v>
      </c>
      <c r="S350" s="145">
        <v>0</v>
      </c>
      <c r="T350" s="146">
        <f>S350*H350</f>
        <v>0</v>
      </c>
      <c r="AR350" s="147" t="s">
        <v>193</v>
      </c>
      <c r="AT350" s="147" t="s">
        <v>197</v>
      </c>
      <c r="AU350" s="147" t="s">
        <v>91</v>
      </c>
      <c r="AY350" s="17" t="s">
        <v>194</v>
      </c>
      <c r="BE350" s="148">
        <f>IF(N350="základní",J350,0)</f>
        <v>0</v>
      </c>
      <c r="BF350" s="148">
        <f>IF(N350="snížená",J350,0)</f>
        <v>0</v>
      </c>
      <c r="BG350" s="148">
        <f>IF(N350="zákl. přenesená",J350,0)</f>
        <v>0</v>
      </c>
      <c r="BH350" s="148">
        <f>IF(N350="sníž. přenesená",J350,0)</f>
        <v>0</v>
      </c>
      <c r="BI350" s="148">
        <f>IF(N350="nulová",J350,0)</f>
        <v>0</v>
      </c>
      <c r="BJ350" s="17" t="s">
        <v>21</v>
      </c>
      <c r="BK350" s="148">
        <f>ROUND(I350*H350,2)</f>
        <v>0</v>
      </c>
      <c r="BL350" s="17" t="s">
        <v>193</v>
      </c>
      <c r="BM350" s="147" t="s">
        <v>1931</v>
      </c>
    </row>
    <row r="351" spans="2:65" s="1" customFormat="1" ht="16.5" customHeight="1">
      <c r="B351" s="32"/>
      <c r="C351" s="136" t="s">
        <v>1932</v>
      </c>
      <c r="D351" s="136" t="s">
        <v>197</v>
      </c>
      <c r="E351" s="137" t="s">
        <v>1933</v>
      </c>
      <c r="F351" s="138" t="s">
        <v>1934</v>
      </c>
      <c r="G351" s="139" t="s">
        <v>200</v>
      </c>
      <c r="H351" s="140">
        <v>1</v>
      </c>
      <c r="I351" s="141"/>
      <c r="J351" s="142">
        <f>ROUND(I351*H351,2)</f>
        <v>0</v>
      </c>
      <c r="K351" s="138" t="s">
        <v>1</v>
      </c>
      <c r="L351" s="32"/>
      <c r="M351" s="143" t="s">
        <v>1</v>
      </c>
      <c r="N351" s="144" t="s">
        <v>48</v>
      </c>
      <c r="P351" s="145">
        <f>O351*H351</f>
        <v>0</v>
      </c>
      <c r="Q351" s="145">
        <v>0</v>
      </c>
      <c r="R351" s="145">
        <f>Q351*H351</f>
        <v>0</v>
      </c>
      <c r="S351" s="145">
        <v>0</v>
      </c>
      <c r="T351" s="146">
        <f>S351*H351</f>
        <v>0</v>
      </c>
      <c r="AR351" s="147" t="s">
        <v>193</v>
      </c>
      <c r="AT351" s="147" t="s">
        <v>197</v>
      </c>
      <c r="AU351" s="147" t="s">
        <v>91</v>
      </c>
      <c r="AY351" s="17" t="s">
        <v>194</v>
      </c>
      <c r="BE351" s="148">
        <f>IF(N351="základní",J351,0)</f>
        <v>0</v>
      </c>
      <c r="BF351" s="148">
        <f>IF(N351="snížená",J351,0)</f>
        <v>0</v>
      </c>
      <c r="BG351" s="148">
        <f>IF(N351="zákl. přenesená",J351,0)</f>
        <v>0</v>
      </c>
      <c r="BH351" s="148">
        <f>IF(N351="sníž. přenesená",J351,0)</f>
        <v>0</v>
      </c>
      <c r="BI351" s="148">
        <f>IF(N351="nulová",J351,0)</f>
        <v>0</v>
      </c>
      <c r="BJ351" s="17" t="s">
        <v>21</v>
      </c>
      <c r="BK351" s="148">
        <f>ROUND(I351*H351,2)</f>
        <v>0</v>
      </c>
      <c r="BL351" s="17" t="s">
        <v>193</v>
      </c>
      <c r="BM351" s="147" t="s">
        <v>1935</v>
      </c>
    </row>
    <row r="352" spans="2:65" s="1" customFormat="1" ht="11.25">
      <c r="B352" s="32"/>
      <c r="D352" s="149" t="s">
        <v>202</v>
      </c>
      <c r="F352" s="150" t="s">
        <v>1934</v>
      </c>
      <c r="I352" s="151"/>
      <c r="L352" s="32"/>
      <c r="M352" s="152"/>
      <c r="T352" s="56"/>
      <c r="AT352" s="17" t="s">
        <v>202</v>
      </c>
      <c r="AU352" s="17" t="s">
        <v>91</v>
      </c>
    </row>
    <row r="353" spans="2:65" s="1" customFormat="1" ht="16.5" customHeight="1">
      <c r="B353" s="32"/>
      <c r="C353" s="136" t="s">
        <v>1936</v>
      </c>
      <c r="D353" s="136" t="s">
        <v>197</v>
      </c>
      <c r="E353" s="137" t="s">
        <v>1141</v>
      </c>
      <c r="F353" s="138" t="s">
        <v>1142</v>
      </c>
      <c r="G353" s="139" t="s">
        <v>200</v>
      </c>
      <c r="H353" s="140">
        <v>5</v>
      </c>
      <c r="I353" s="141"/>
      <c r="J353" s="142">
        <f>ROUND(I353*H353,2)</f>
        <v>0</v>
      </c>
      <c r="K353" s="138" t="s">
        <v>1</v>
      </c>
      <c r="L353" s="32"/>
      <c r="M353" s="143" t="s">
        <v>1</v>
      </c>
      <c r="N353" s="144" t="s">
        <v>48</v>
      </c>
      <c r="P353" s="145">
        <f>O353*H353</f>
        <v>0</v>
      </c>
      <c r="Q353" s="145">
        <v>0</v>
      </c>
      <c r="R353" s="145">
        <f>Q353*H353</f>
        <v>0</v>
      </c>
      <c r="S353" s="145">
        <v>0</v>
      </c>
      <c r="T353" s="146">
        <f>S353*H353</f>
        <v>0</v>
      </c>
      <c r="AR353" s="147" t="s">
        <v>193</v>
      </c>
      <c r="AT353" s="147" t="s">
        <v>197</v>
      </c>
      <c r="AU353" s="147" t="s">
        <v>91</v>
      </c>
      <c r="AY353" s="17" t="s">
        <v>194</v>
      </c>
      <c r="BE353" s="148">
        <f>IF(N353="základní",J353,0)</f>
        <v>0</v>
      </c>
      <c r="BF353" s="148">
        <f>IF(N353="snížená",J353,0)</f>
        <v>0</v>
      </c>
      <c r="BG353" s="148">
        <f>IF(N353="zákl. přenesená",J353,0)</f>
        <v>0</v>
      </c>
      <c r="BH353" s="148">
        <f>IF(N353="sníž. přenesená",J353,0)</f>
        <v>0</v>
      </c>
      <c r="BI353" s="148">
        <f>IF(N353="nulová",J353,0)</f>
        <v>0</v>
      </c>
      <c r="BJ353" s="17" t="s">
        <v>21</v>
      </c>
      <c r="BK353" s="148">
        <f>ROUND(I353*H353,2)</f>
        <v>0</v>
      </c>
      <c r="BL353" s="17" t="s">
        <v>193</v>
      </c>
      <c r="BM353" s="147" t="s">
        <v>1937</v>
      </c>
    </row>
    <row r="354" spans="2:65" s="11" customFormat="1" ht="22.9" customHeight="1">
      <c r="B354" s="124"/>
      <c r="D354" s="125" t="s">
        <v>82</v>
      </c>
      <c r="E354" s="134" t="s">
        <v>899</v>
      </c>
      <c r="F354" s="134" t="s">
        <v>359</v>
      </c>
      <c r="I354" s="127"/>
      <c r="J354" s="135">
        <f>BK354</f>
        <v>0</v>
      </c>
      <c r="L354" s="124"/>
      <c r="M354" s="129"/>
      <c r="P354" s="130">
        <f>SUM(P355:P357)</f>
        <v>0</v>
      </c>
      <c r="R354" s="130">
        <f>SUM(R355:R357)</f>
        <v>0</v>
      </c>
      <c r="T354" s="131">
        <f>SUM(T355:T357)</f>
        <v>0</v>
      </c>
      <c r="AR354" s="125" t="s">
        <v>21</v>
      </c>
      <c r="AT354" s="132" t="s">
        <v>82</v>
      </c>
      <c r="AU354" s="132" t="s">
        <v>21</v>
      </c>
      <c r="AY354" s="125" t="s">
        <v>194</v>
      </c>
      <c r="BK354" s="133">
        <f>SUM(BK355:BK357)</f>
        <v>0</v>
      </c>
    </row>
    <row r="355" spans="2:65" s="1" customFormat="1" ht="24.2" customHeight="1">
      <c r="B355" s="32"/>
      <c r="C355" s="136" t="s">
        <v>593</v>
      </c>
      <c r="D355" s="136" t="s">
        <v>197</v>
      </c>
      <c r="E355" s="137" t="s">
        <v>1213</v>
      </c>
      <c r="F355" s="138" t="s">
        <v>1214</v>
      </c>
      <c r="G355" s="139" t="s">
        <v>363</v>
      </c>
      <c r="H355" s="140">
        <v>152.51400000000001</v>
      </c>
      <c r="I355" s="141"/>
      <c r="J355" s="142">
        <f>ROUND(I355*H355,2)</f>
        <v>0</v>
      </c>
      <c r="K355" s="138" t="s">
        <v>272</v>
      </c>
      <c r="L355" s="32"/>
      <c r="M355" s="143" t="s">
        <v>1</v>
      </c>
      <c r="N355" s="144" t="s">
        <v>48</v>
      </c>
      <c r="P355" s="145">
        <f>O355*H355</f>
        <v>0</v>
      </c>
      <c r="Q355" s="145">
        <v>0</v>
      </c>
      <c r="R355" s="145">
        <f>Q355*H355</f>
        <v>0</v>
      </c>
      <c r="S355" s="145">
        <v>0</v>
      </c>
      <c r="T355" s="146">
        <f>S355*H355</f>
        <v>0</v>
      </c>
      <c r="AR355" s="147" t="s">
        <v>193</v>
      </c>
      <c r="AT355" s="147" t="s">
        <v>197</v>
      </c>
      <c r="AU355" s="147" t="s">
        <v>91</v>
      </c>
      <c r="AY355" s="17" t="s">
        <v>194</v>
      </c>
      <c r="BE355" s="148">
        <f>IF(N355="základní",J355,0)</f>
        <v>0</v>
      </c>
      <c r="BF355" s="148">
        <f>IF(N355="snížená",J355,0)</f>
        <v>0</v>
      </c>
      <c r="BG355" s="148">
        <f>IF(N355="zákl. přenesená",J355,0)</f>
        <v>0</v>
      </c>
      <c r="BH355" s="148">
        <f>IF(N355="sníž. přenesená",J355,0)</f>
        <v>0</v>
      </c>
      <c r="BI355" s="148">
        <f>IF(N355="nulová",J355,0)</f>
        <v>0</v>
      </c>
      <c r="BJ355" s="17" t="s">
        <v>21</v>
      </c>
      <c r="BK355" s="148">
        <f>ROUND(I355*H355,2)</f>
        <v>0</v>
      </c>
      <c r="BL355" s="17" t="s">
        <v>193</v>
      </c>
      <c r="BM355" s="147" t="s">
        <v>1938</v>
      </c>
    </row>
    <row r="356" spans="2:65" s="1" customFormat="1" ht="29.25">
      <c r="B356" s="32"/>
      <c r="D356" s="149" t="s">
        <v>202</v>
      </c>
      <c r="F356" s="150" t="s">
        <v>1216</v>
      </c>
      <c r="I356" s="151"/>
      <c r="L356" s="32"/>
      <c r="M356" s="152"/>
      <c r="T356" s="56"/>
      <c r="AT356" s="17" t="s">
        <v>202</v>
      </c>
      <c r="AU356" s="17" t="s">
        <v>91</v>
      </c>
    </row>
    <row r="357" spans="2:65" s="1" customFormat="1" ht="11.25">
      <c r="B357" s="32"/>
      <c r="D357" s="156" t="s">
        <v>275</v>
      </c>
      <c r="F357" s="157" t="s">
        <v>1217</v>
      </c>
      <c r="I357" s="151"/>
      <c r="L357" s="32"/>
      <c r="M357" s="153"/>
      <c r="N357" s="154"/>
      <c r="O357" s="154"/>
      <c r="P357" s="154"/>
      <c r="Q357" s="154"/>
      <c r="R357" s="154"/>
      <c r="S357" s="154"/>
      <c r="T357" s="155"/>
      <c r="AT357" s="17" t="s">
        <v>275</v>
      </c>
      <c r="AU357" s="17" t="s">
        <v>91</v>
      </c>
    </row>
    <row r="358" spans="2:65" s="1" customFormat="1" ht="6.95" customHeight="1">
      <c r="B358" s="44"/>
      <c r="C358" s="45"/>
      <c r="D358" s="45"/>
      <c r="E358" s="45"/>
      <c r="F358" s="45"/>
      <c r="G358" s="45"/>
      <c r="H358" s="45"/>
      <c r="I358" s="45"/>
      <c r="J358" s="45"/>
      <c r="K358" s="45"/>
      <c r="L358" s="32"/>
    </row>
  </sheetData>
  <sheetProtection algorithmName="SHA-512" hashValue="iVmd7xLICWrQDDOx+1+wYUsQhHBvfnkMkxT9x49V3tZyir+Vjk7IRqObqgEJZRah4Dt9BlXBGa2U3iZXvcYvnA==" saltValue="gSLjquJTWnXy/0wnOeqpyNgW/4zo20AbdlDAtbq1IZSz6j/66GPkBq2Mnfw6xMZx/iIK2r+1FX/HkeoCj1Wtyg==" spinCount="100000" sheet="1" objects="1" scenarios="1" formatColumns="0" formatRows="0" autoFilter="0"/>
  <autoFilter ref="C125:K357" xr:uid="{00000000-0009-0000-0000-00000A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hyperlinks>
    <hyperlink ref="F131" r:id="rId1" xr:uid="{00000000-0004-0000-0A00-000000000000}"/>
    <hyperlink ref="F134" r:id="rId2" xr:uid="{00000000-0004-0000-0A00-000001000000}"/>
    <hyperlink ref="F137" r:id="rId3" xr:uid="{00000000-0004-0000-0A00-000002000000}"/>
    <hyperlink ref="F142" r:id="rId4" xr:uid="{00000000-0004-0000-0A00-000003000000}"/>
    <hyperlink ref="F151" r:id="rId5" xr:uid="{00000000-0004-0000-0A00-000004000000}"/>
    <hyperlink ref="F155" r:id="rId6" xr:uid="{00000000-0004-0000-0A00-000005000000}"/>
    <hyperlink ref="F159" r:id="rId7" xr:uid="{00000000-0004-0000-0A00-000006000000}"/>
    <hyperlink ref="F163" r:id="rId8" xr:uid="{00000000-0004-0000-0A00-000007000000}"/>
    <hyperlink ref="F167" r:id="rId9" xr:uid="{00000000-0004-0000-0A00-000008000000}"/>
    <hyperlink ref="F171" r:id="rId10" xr:uid="{00000000-0004-0000-0A00-000009000000}"/>
    <hyperlink ref="F175" r:id="rId11" xr:uid="{00000000-0004-0000-0A00-00000A000000}"/>
    <hyperlink ref="F179" r:id="rId12" xr:uid="{00000000-0004-0000-0A00-00000B000000}"/>
    <hyperlink ref="F182" r:id="rId13" xr:uid="{00000000-0004-0000-0A00-00000C000000}"/>
    <hyperlink ref="F185" r:id="rId14" xr:uid="{00000000-0004-0000-0A00-00000D000000}"/>
    <hyperlink ref="F188" r:id="rId15" xr:uid="{00000000-0004-0000-0A00-00000E000000}"/>
    <hyperlink ref="F191" r:id="rId16" xr:uid="{00000000-0004-0000-0A00-00000F000000}"/>
    <hyperlink ref="F195" r:id="rId17" xr:uid="{00000000-0004-0000-0A00-000010000000}"/>
    <hyperlink ref="F200" r:id="rId18" xr:uid="{00000000-0004-0000-0A00-000011000000}"/>
    <hyperlink ref="F204" r:id="rId19" xr:uid="{00000000-0004-0000-0A00-000012000000}"/>
    <hyperlink ref="F212" r:id="rId20" xr:uid="{00000000-0004-0000-0A00-000013000000}"/>
    <hyperlink ref="F217" r:id="rId21" xr:uid="{00000000-0004-0000-0A00-000014000000}"/>
    <hyperlink ref="F225" r:id="rId22" xr:uid="{00000000-0004-0000-0A00-000015000000}"/>
    <hyperlink ref="F231" r:id="rId23" xr:uid="{00000000-0004-0000-0A00-000016000000}"/>
    <hyperlink ref="F250" r:id="rId24" xr:uid="{00000000-0004-0000-0A00-000017000000}"/>
    <hyperlink ref="F254" r:id="rId25" xr:uid="{00000000-0004-0000-0A00-000018000000}"/>
    <hyperlink ref="F263" r:id="rId26" xr:uid="{00000000-0004-0000-0A00-000019000000}"/>
    <hyperlink ref="F268" r:id="rId27" xr:uid="{00000000-0004-0000-0A00-00001A000000}"/>
    <hyperlink ref="F272" r:id="rId28" xr:uid="{00000000-0004-0000-0A00-00001B000000}"/>
    <hyperlink ref="F276" r:id="rId29" xr:uid="{00000000-0004-0000-0A00-00001C000000}"/>
    <hyperlink ref="F283" r:id="rId30" xr:uid="{00000000-0004-0000-0A00-00001D000000}"/>
    <hyperlink ref="F288" r:id="rId31" xr:uid="{00000000-0004-0000-0A00-00001E000000}"/>
    <hyperlink ref="F295" r:id="rId32" xr:uid="{00000000-0004-0000-0A00-00001F000000}"/>
    <hyperlink ref="F300" r:id="rId33" xr:uid="{00000000-0004-0000-0A00-000020000000}"/>
    <hyperlink ref="F305" r:id="rId34" xr:uid="{00000000-0004-0000-0A00-000021000000}"/>
    <hyperlink ref="F312" r:id="rId35" xr:uid="{00000000-0004-0000-0A00-000022000000}"/>
    <hyperlink ref="F315" r:id="rId36" xr:uid="{00000000-0004-0000-0A00-000023000000}"/>
    <hyperlink ref="F318" r:id="rId37" xr:uid="{00000000-0004-0000-0A00-000024000000}"/>
    <hyperlink ref="F321" r:id="rId38" xr:uid="{00000000-0004-0000-0A00-000025000000}"/>
    <hyperlink ref="F326" r:id="rId39" xr:uid="{00000000-0004-0000-0A00-000026000000}"/>
    <hyperlink ref="F333" r:id="rId40" xr:uid="{00000000-0004-0000-0A00-000027000000}"/>
    <hyperlink ref="F338" r:id="rId41" xr:uid="{00000000-0004-0000-0A00-000028000000}"/>
    <hyperlink ref="F341" r:id="rId42" xr:uid="{00000000-0004-0000-0A00-000029000000}"/>
    <hyperlink ref="F344" r:id="rId43" xr:uid="{00000000-0004-0000-0A00-00002A000000}"/>
    <hyperlink ref="F347" r:id="rId44" xr:uid="{00000000-0004-0000-0A00-00002B000000}"/>
    <hyperlink ref="F357" r:id="rId45" xr:uid="{00000000-0004-0000-0A00-00002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23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138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</row>
    <row r="4" spans="2:46" ht="24.95" customHeight="1">
      <c r="B4" s="20"/>
      <c r="D4" s="21" t="s">
        <v>166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0" t="str">
        <f>'Rekapitulace stavby'!K6</f>
        <v>ZTV Pacov II.etapa - pod etapa č.3</v>
      </c>
      <c r="F7" s="241"/>
      <c r="G7" s="241"/>
      <c r="H7" s="241"/>
      <c r="L7" s="20"/>
    </row>
    <row r="8" spans="2:46" ht="12" customHeight="1">
      <c r="B8" s="20"/>
      <c r="D8" s="27" t="s">
        <v>167</v>
      </c>
      <c r="L8" s="20"/>
    </row>
    <row r="9" spans="2:46" s="1" customFormat="1" ht="16.5" customHeight="1">
      <c r="B9" s="32"/>
      <c r="E9" s="240" t="s">
        <v>1620</v>
      </c>
      <c r="F9" s="242"/>
      <c r="G9" s="242"/>
      <c r="H9" s="242"/>
      <c r="L9" s="32"/>
    </row>
    <row r="10" spans="2:46" s="1" customFormat="1" ht="12" customHeight="1">
      <c r="B10" s="32"/>
      <c r="D10" s="27" t="s">
        <v>169</v>
      </c>
      <c r="L10" s="32"/>
    </row>
    <row r="11" spans="2:46" s="1" customFormat="1" ht="16.5" customHeight="1">
      <c r="B11" s="32"/>
      <c r="E11" s="205" t="s">
        <v>1939</v>
      </c>
      <c r="F11" s="242"/>
      <c r="G11" s="242"/>
      <c r="H11" s="242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19</v>
      </c>
      <c r="F13" s="25" t="s">
        <v>139</v>
      </c>
      <c r="I13" s="27" t="s">
        <v>20</v>
      </c>
      <c r="J13" s="25" t="s">
        <v>1</v>
      </c>
      <c r="L13" s="32"/>
    </row>
    <row r="14" spans="2:46" s="1" customFormat="1" ht="12" customHeight="1">
      <c r="B14" s="32"/>
      <c r="D14" s="27" t="s">
        <v>22</v>
      </c>
      <c r="F14" s="25" t="s">
        <v>23</v>
      </c>
      <c r="I14" s="27" t="s">
        <v>24</v>
      </c>
      <c r="J14" s="52" t="str">
        <f>'Rekapitulace stavby'!AN8</f>
        <v>9. 8. 2024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28</v>
      </c>
      <c r="I16" s="27" t="s">
        <v>29</v>
      </c>
      <c r="J16" s="25" t="s">
        <v>30</v>
      </c>
      <c r="L16" s="32"/>
    </row>
    <row r="17" spans="2:12" s="1" customFormat="1" ht="18" customHeight="1">
      <c r="B17" s="32"/>
      <c r="E17" s="25" t="s">
        <v>23</v>
      </c>
      <c r="I17" s="27" t="s">
        <v>31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32</v>
      </c>
      <c r="I19" s="27" t="s">
        <v>29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3" t="str">
        <f>'Rekapitulace stavby'!E14</f>
        <v>Vyplň údaj</v>
      </c>
      <c r="F20" s="224"/>
      <c r="G20" s="224"/>
      <c r="H20" s="224"/>
      <c r="I20" s="27" t="s">
        <v>31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34</v>
      </c>
      <c r="I22" s="27" t="s">
        <v>29</v>
      </c>
      <c r="J22" s="25" t="s">
        <v>35</v>
      </c>
      <c r="L22" s="32"/>
    </row>
    <row r="23" spans="2:12" s="1" customFormat="1" ht="18" customHeight="1">
      <c r="B23" s="32"/>
      <c r="E23" s="25" t="s">
        <v>36</v>
      </c>
      <c r="I23" s="27" t="s">
        <v>31</v>
      </c>
      <c r="J23" s="25" t="s">
        <v>37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39</v>
      </c>
      <c r="I25" s="27" t="s">
        <v>29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31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41</v>
      </c>
      <c r="L28" s="32"/>
    </row>
    <row r="29" spans="2:12" s="7" customFormat="1" ht="286.5" customHeight="1">
      <c r="B29" s="94"/>
      <c r="E29" s="229" t="s">
        <v>1622</v>
      </c>
      <c r="F29" s="229"/>
      <c r="G29" s="229"/>
      <c r="H29" s="229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43</v>
      </c>
      <c r="J32" s="66">
        <f>ROUND(J125,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45</v>
      </c>
      <c r="I34" s="35" t="s">
        <v>44</v>
      </c>
      <c r="J34" s="35" t="s">
        <v>46</v>
      </c>
      <c r="L34" s="32"/>
    </row>
    <row r="35" spans="2:12" s="1" customFormat="1" ht="14.45" customHeight="1">
      <c r="B35" s="32"/>
      <c r="D35" s="55" t="s">
        <v>47</v>
      </c>
      <c r="E35" s="27" t="s">
        <v>48</v>
      </c>
      <c r="F35" s="86">
        <f>ROUND((SUM(BE125:BE230)),  2)</f>
        <v>0</v>
      </c>
      <c r="I35" s="96">
        <v>0.21</v>
      </c>
      <c r="J35" s="86">
        <f>ROUND(((SUM(BE125:BE230))*I35),  2)</f>
        <v>0</v>
      </c>
      <c r="L35" s="32"/>
    </row>
    <row r="36" spans="2:12" s="1" customFormat="1" ht="14.45" customHeight="1">
      <c r="B36" s="32"/>
      <c r="E36" s="27" t="s">
        <v>49</v>
      </c>
      <c r="F36" s="86">
        <f>ROUND((SUM(BF125:BF230)),  2)</f>
        <v>0</v>
      </c>
      <c r="I36" s="96">
        <v>0.12</v>
      </c>
      <c r="J36" s="86">
        <f>ROUND(((SUM(BF125:BF230))*I36),  2)</f>
        <v>0</v>
      </c>
      <c r="L36" s="32"/>
    </row>
    <row r="37" spans="2:12" s="1" customFormat="1" ht="14.45" hidden="1" customHeight="1">
      <c r="B37" s="32"/>
      <c r="E37" s="27" t="s">
        <v>50</v>
      </c>
      <c r="F37" s="86">
        <f>ROUND((SUM(BG125:BG230)),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51</v>
      </c>
      <c r="F38" s="86">
        <f>ROUND((SUM(BH125:BH230)),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52</v>
      </c>
      <c r="F39" s="86">
        <f>ROUND((SUM(BI125:BI230)),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53</v>
      </c>
      <c r="E41" s="57"/>
      <c r="F41" s="57"/>
      <c r="G41" s="99" t="s">
        <v>54</v>
      </c>
      <c r="H41" s="100" t="s">
        <v>55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56</v>
      </c>
      <c r="E50" s="42"/>
      <c r="F50" s="42"/>
      <c r="G50" s="41" t="s">
        <v>57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58</v>
      </c>
      <c r="E61" s="34"/>
      <c r="F61" s="103" t="s">
        <v>59</v>
      </c>
      <c r="G61" s="43" t="s">
        <v>58</v>
      </c>
      <c r="H61" s="34"/>
      <c r="I61" s="34"/>
      <c r="J61" s="104" t="s">
        <v>59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60</v>
      </c>
      <c r="E65" s="42"/>
      <c r="F65" s="42"/>
      <c r="G65" s="41" t="s">
        <v>61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58</v>
      </c>
      <c r="E76" s="34"/>
      <c r="F76" s="103" t="s">
        <v>59</v>
      </c>
      <c r="G76" s="43" t="s">
        <v>58</v>
      </c>
      <c r="H76" s="34"/>
      <c r="I76" s="34"/>
      <c r="J76" s="104" t="s">
        <v>59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171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0" t="str">
        <f>E7</f>
        <v>ZTV Pacov II.etapa - pod etapa č.3</v>
      </c>
      <c r="F85" s="241"/>
      <c r="G85" s="241"/>
      <c r="H85" s="241"/>
      <c r="L85" s="32"/>
    </row>
    <row r="86" spans="2:12" ht="12" customHeight="1">
      <c r="B86" s="20"/>
      <c r="C86" s="27" t="s">
        <v>167</v>
      </c>
      <c r="L86" s="20"/>
    </row>
    <row r="87" spans="2:12" s="1" customFormat="1" ht="16.5" customHeight="1">
      <c r="B87" s="32"/>
      <c r="E87" s="240" t="s">
        <v>1620</v>
      </c>
      <c r="F87" s="242"/>
      <c r="G87" s="242"/>
      <c r="H87" s="242"/>
      <c r="L87" s="32"/>
    </row>
    <row r="88" spans="2:12" s="1" customFormat="1" ht="12" customHeight="1">
      <c r="B88" s="32"/>
      <c r="C88" s="27" t="s">
        <v>169</v>
      </c>
      <c r="L88" s="32"/>
    </row>
    <row r="89" spans="2:12" s="1" customFormat="1" ht="16.5" customHeight="1">
      <c r="B89" s="32"/>
      <c r="E89" s="205" t="str">
        <f>E11</f>
        <v>IO-05.1 - Vodovodní přípojky</v>
      </c>
      <c r="F89" s="242"/>
      <c r="G89" s="242"/>
      <c r="H89" s="242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22</v>
      </c>
      <c r="F91" s="25" t="str">
        <f>F14</f>
        <v>město Pacov</v>
      </c>
      <c r="I91" s="27" t="s">
        <v>24</v>
      </c>
      <c r="J91" s="52" t="str">
        <f>IF(J14="","",J14)</f>
        <v>9. 8. 2024</v>
      </c>
      <c r="L91" s="32"/>
    </row>
    <row r="92" spans="2:12" s="1" customFormat="1" ht="6.95" customHeight="1">
      <c r="B92" s="32"/>
      <c r="L92" s="32"/>
    </row>
    <row r="93" spans="2:12" s="1" customFormat="1" ht="25.7" customHeight="1">
      <c r="B93" s="32"/>
      <c r="C93" s="27" t="s">
        <v>28</v>
      </c>
      <c r="F93" s="25" t="str">
        <f>E17</f>
        <v>město Pacov</v>
      </c>
      <c r="I93" s="27" t="s">
        <v>34</v>
      </c>
      <c r="J93" s="30" t="str">
        <f>E23</f>
        <v>PROJEKT CENTRUM NOVA s.r.o.</v>
      </c>
      <c r="L93" s="32"/>
    </row>
    <row r="94" spans="2:12" s="1" customFormat="1" ht="15.2" customHeight="1">
      <c r="B94" s="32"/>
      <c r="C94" s="27" t="s">
        <v>32</v>
      </c>
      <c r="F94" s="25" t="str">
        <f>IF(E20="","",E20)</f>
        <v>Vyplň údaj</v>
      </c>
      <c r="I94" s="27" t="s">
        <v>39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172</v>
      </c>
      <c r="D96" s="97"/>
      <c r="E96" s="97"/>
      <c r="F96" s="97"/>
      <c r="G96" s="97"/>
      <c r="H96" s="97"/>
      <c r="I96" s="97"/>
      <c r="J96" s="106" t="s">
        <v>173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174</v>
      </c>
      <c r="J98" s="66">
        <f>J125</f>
        <v>0</v>
      </c>
      <c r="L98" s="32"/>
      <c r="AU98" s="17" t="s">
        <v>175</v>
      </c>
    </row>
    <row r="99" spans="2:47" s="8" customFormat="1" ht="24.95" customHeight="1">
      <c r="B99" s="108"/>
      <c r="D99" s="109" t="s">
        <v>262</v>
      </c>
      <c r="E99" s="110"/>
      <c r="F99" s="110"/>
      <c r="G99" s="110"/>
      <c r="H99" s="110"/>
      <c r="I99" s="110"/>
      <c r="J99" s="111">
        <f>J126</f>
        <v>0</v>
      </c>
      <c r="L99" s="108"/>
    </row>
    <row r="100" spans="2:47" s="9" customFormat="1" ht="19.899999999999999" customHeight="1">
      <c r="B100" s="112"/>
      <c r="D100" s="113" t="s">
        <v>263</v>
      </c>
      <c r="E100" s="114"/>
      <c r="F100" s="114"/>
      <c r="G100" s="114"/>
      <c r="H100" s="114"/>
      <c r="I100" s="114"/>
      <c r="J100" s="115">
        <f>J127</f>
        <v>0</v>
      </c>
      <c r="L100" s="112"/>
    </row>
    <row r="101" spans="2:47" s="9" customFormat="1" ht="19.899999999999999" customHeight="1">
      <c r="B101" s="112"/>
      <c r="D101" s="113" t="s">
        <v>913</v>
      </c>
      <c r="E101" s="114"/>
      <c r="F101" s="114"/>
      <c r="G101" s="114"/>
      <c r="H101" s="114"/>
      <c r="I101" s="114"/>
      <c r="J101" s="115">
        <f>J189</f>
        <v>0</v>
      </c>
      <c r="L101" s="112"/>
    </row>
    <row r="102" spans="2:47" s="9" customFormat="1" ht="19.899999999999999" customHeight="1">
      <c r="B102" s="112"/>
      <c r="D102" s="113" t="s">
        <v>914</v>
      </c>
      <c r="E102" s="114"/>
      <c r="F102" s="114"/>
      <c r="G102" s="114"/>
      <c r="H102" s="114"/>
      <c r="I102" s="114"/>
      <c r="J102" s="115">
        <f>J197</f>
        <v>0</v>
      </c>
      <c r="L102" s="112"/>
    </row>
    <row r="103" spans="2:47" s="9" customFormat="1" ht="19.899999999999999" customHeight="1">
      <c r="B103" s="112"/>
      <c r="D103" s="113" t="s">
        <v>746</v>
      </c>
      <c r="E103" s="114"/>
      <c r="F103" s="114"/>
      <c r="G103" s="114"/>
      <c r="H103" s="114"/>
      <c r="I103" s="114"/>
      <c r="J103" s="115">
        <f>J227</f>
        <v>0</v>
      </c>
      <c r="L103" s="112"/>
    </row>
    <row r="104" spans="2:47" s="1" customFormat="1" ht="21.75" customHeight="1">
      <c r="B104" s="32"/>
      <c r="L104" s="32"/>
    </row>
    <row r="105" spans="2:47" s="1" customFormat="1" ht="6.95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47" s="1" customFormat="1" ht="6.95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47" s="1" customFormat="1" ht="24.95" customHeight="1">
      <c r="B110" s="32"/>
      <c r="C110" s="21" t="s">
        <v>178</v>
      </c>
      <c r="L110" s="32"/>
    </row>
    <row r="111" spans="2:47" s="1" customFormat="1" ht="6.95" customHeight="1">
      <c r="B111" s="32"/>
      <c r="L111" s="32"/>
    </row>
    <row r="112" spans="2:47" s="1" customFormat="1" ht="12" customHeight="1">
      <c r="B112" s="32"/>
      <c r="C112" s="27" t="s">
        <v>16</v>
      </c>
      <c r="L112" s="32"/>
    </row>
    <row r="113" spans="2:65" s="1" customFormat="1" ht="16.5" customHeight="1">
      <c r="B113" s="32"/>
      <c r="E113" s="240" t="str">
        <f>E7</f>
        <v>ZTV Pacov II.etapa - pod etapa č.3</v>
      </c>
      <c r="F113" s="241"/>
      <c r="G113" s="241"/>
      <c r="H113" s="241"/>
      <c r="L113" s="32"/>
    </row>
    <row r="114" spans="2:65" ht="12" customHeight="1">
      <c r="B114" s="20"/>
      <c r="C114" s="27" t="s">
        <v>167</v>
      </c>
      <c r="L114" s="20"/>
    </row>
    <row r="115" spans="2:65" s="1" customFormat="1" ht="16.5" customHeight="1">
      <c r="B115" s="32"/>
      <c r="E115" s="240" t="s">
        <v>1620</v>
      </c>
      <c r="F115" s="242"/>
      <c r="G115" s="242"/>
      <c r="H115" s="242"/>
      <c r="L115" s="32"/>
    </row>
    <row r="116" spans="2:65" s="1" customFormat="1" ht="12" customHeight="1">
      <c r="B116" s="32"/>
      <c r="C116" s="27" t="s">
        <v>169</v>
      </c>
      <c r="L116" s="32"/>
    </row>
    <row r="117" spans="2:65" s="1" customFormat="1" ht="16.5" customHeight="1">
      <c r="B117" s="32"/>
      <c r="E117" s="205" t="str">
        <f>E11</f>
        <v>IO-05.1 - Vodovodní přípojky</v>
      </c>
      <c r="F117" s="242"/>
      <c r="G117" s="242"/>
      <c r="H117" s="242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22</v>
      </c>
      <c r="F119" s="25" t="str">
        <f>F14</f>
        <v>město Pacov</v>
      </c>
      <c r="I119" s="27" t="s">
        <v>24</v>
      </c>
      <c r="J119" s="52" t="str">
        <f>IF(J14="","",J14)</f>
        <v>9. 8. 2024</v>
      </c>
      <c r="L119" s="32"/>
    </row>
    <row r="120" spans="2:65" s="1" customFormat="1" ht="6.95" customHeight="1">
      <c r="B120" s="32"/>
      <c r="L120" s="32"/>
    </row>
    <row r="121" spans="2:65" s="1" customFormat="1" ht="25.7" customHeight="1">
      <c r="B121" s="32"/>
      <c r="C121" s="27" t="s">
        <v>28</v>
      </c>
      <c r="F121" s="25" t="str">
        <f>E17</f>
        <v>město Pacov</v>
      </c>
      <c r="I121" s="27" t="s">
        <v>34</v>
      </c>
      <c r="J121" s="30" t="str">
        <f>E23</f>
        <v>PROJEKT CENTRUM NOVA s.r.o.</v>
      </c>
      <c r="L121" s="32"/>
    </row>
    <row r="122" spans="2:65" s="1" customFormat="1" ht="15.2" customHeight="1">
      <c r="B122" s="32"/>
      <c r="C122" s="27" t="s">
        <v>32</v>
      </c>
      <c r="F122" s="25" t="str">
        <f>IF(E20="","",E20)</f>
        <v>Vyplň údaj</v>
      </c>
      <c r="I122" s="27" t="s">
        <v>39</v>
      </c>
      <c r="J122" s="30" t="str">
        <f>E26</f>
        <v xml:space="preserve"> 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16"/>
      <c r="C124" s="117" t="s">
        <v>179</v>
      </c>
      <c r="D124" s="118" t="s">
        <v>68</v>
      </c>
      <c r="E124" s="118" t="s">
        <v>64</v>
      </c>
      <c r="F124" s="118" t="s">
        <v>65</v>
      </c>
      <c r="G124" s="118" t="s">
        <v>180</v>
      </c>
      <c r="H124" s="118" t="s">
        <v>181</v>
      </c>
      <c r="I124" s="118" t="s">
        <v>182</v>
      </c>
      <c r="J124" s="118" t="s">
        <v>173</v>
      </c>
      <c r="K124" s="119" t="s">
        <v>183</v>
      </c>
      <c r="L124" s="116"/>
      <c r="M124" s="59" t="s">
        <v>1</v>
      </c>
      <c r="N124" s="60" t="s">
        <v>47</v>
      </c>
      <c r="O124" s="60" t="s">
        <v>184</v>
      </c>
      <c r="P124" s="60" t="s">
        <v>185</v>
      </c>
      <c r="Q124" s="60" t="s">
        <v>186</v>
      </c>
      <c r="R124" s="60" t="s">
        <v>187</v>
      </c>
      <c r="S124" s="60" t="s">
        <v>188</v>
      </c>
      <c r="T124" s="61" t="s">
        <v>189</v>
      </c>
    </row>
    <row r="125" spans="2:65" s="1" customFormat="1" ht="22.9" customHeight="1">
      <c r="B125" s="32"/>
      <c r="C125" s="64" t="s">
        <v>190</v>
      </c>
      <c r="J125" s="120">
        <f>BK125</f>
        <v>0</v>
      </c>
      <c r="L125" s="32"/>
      <c r="M125" s="62"/>
      <c r="N125" s="53"/>
      <c r="O125" s="53"/>
      <c r="P125" s="121">
        <f>P126</f>
        <v>0</v>
      </c>
      <c r="Q125" s="53"/>
      <c r="R125" s="121">
        <f>R126</f>
        <v>22.022956050000001</v>
      </c>
      <c r="S125" s="53"/>
      <c r="T125" s="122">
        <f>T126</f>
        <v>0</v>
      </c>
      <c r="AT125" s="17" t="s">
        <v>82</v>
      </c>
      <c r="AU125" s="17" t="s">
        <v>175</v>
      </c>
      <c r="BK125" s="123">
        <f>BK126</f>
        <v>0</v>
      </c>
    </row>
    <row r="126" spans="2:65" s="11" customFormat="1" ht="25.9" customHeight="1">
      <c r="B126" s="124"/>
      <c r="D126" s="125" t="s">
        <v>82</v>
      </c>
      <c r="E126" s="126" t="s">
        <v>266</v>
      </c>
      <c r="F126" s="126" t="s">
        <v>267</v>
      </c>
      <c r="I126" s="127"/>
      <c r="J126" s="128">
        <f>BK126</f>
        <v>0</v>
      </c>
      <c r="L126" s="124"/>
      <c r="M126" s="129"/>
      <c r="P126" s="130">
        <f>P127+P189+P197+P227</f>
        <v>0</v>
      </c>
      <c r="R126" s="130">
        <f>R127+R189+R197+R227</f>
        <v>22.022956050000001</v>
      </c>
      <c r="T126" s="131">
        <f>T127+T189+T197+T227</f>
        <v>0</v>
      </c>
      <c r="AR126" s="125" t="s">
        <v>21</v>
      </c>
      <c r="AT126" s="132" t="s">
        <v>82</v>
      </c>
      <c r="AU126" s="132" t="s">
        <v>83</v>
      </c>
      <c r="AY126" s="125" t="s">
        <v>194</v>
      </c>
      <c r="BK126" s="133">
        <f>BK127+BK189+BK197+BK227</f>
        <v>0</v>
      </c>
    </row>
    <row r="127" spans="2:65" s="11" customFormat="1" ht="22.9" customHeight="1">
      <c r="B127" s="124"/>
      <c r="D127" s="125" t="s">
        <v>82</v>
      </c>
      <c r="E127" s="134" t="s">
        <v>21</v>
      </c>
      <c r="F127" s="134" t="s">
        <v>268</v>
      </c>
      <c r="I127" s="127"/>
      <c r="J127" s="135">
        <f>BK127</f>
        <v>0</v>
      </c>
      <c r="L127" s="124"/>
      <c r="M127" s="129"/>
      <c r="P127" s="130">
        <f>SUM(P128:P188)</f>
        <v>0</v>
      </c>
      <c r="R127" s="130">
        <f>SUM(R128:R188)</f>
        <v>18.12388</v>
      </c>
      <c r="T127" s="131">
        <f>SUM(T128:T188)</f>
        <v>0</v>
      </c>
      <c r="AR127" s="125" t="s">
        <v>21</v>
      </c>
      <c r="AT127" s="132" t="s">
        <v>82</v>
      </c>
      <c r="AU127" s="132" t="s">
        <v>21</v>
      </c>
      <c r="AY127" s="125" t="s">
        <v>194</v>
      </c>
      <c r="BK127" s="133">
        <f>SUM(BK128:BK188)</f>
        <v>0</v>
      </c>
    </row>
    <row r="128" spans="2:65" s="1" customFormat="1" ht="37.9" customHeight="1">
      <c r="B128" s="32"/>
      <c r="C128" s="136" t="s">
        <v>21</v>
      </c>
      <c r="D128" s="136" t="s">
        <v>197</v>
      </c>
      <c r="E128" s="137" t="s">
        <v>1940</v>
      </c>
      <c r="F128" s="138" t="s">
        <v>1941</v>
      </c>
      <c r="G128" s="139" t="s">
        <v>279</v>
      </c>
      <c r="H128" s="140">
        <v>8.4600000000000009</v>
      </c>
      <c r="I128" s="141"/>
      <c r="J128" s="142">
        <f>ROUND(I128*H128,2)</f>
        <v>0</v>
      </c>
      <c r="K128" s="138" t="s">
        <v>272</v>
      </c>
      <c r="L128" s="32"/>
      <c r="M128" s="143" t="s">
        <v>1</v>
      </c>
      <c r="N128" s="144" t="s">
        <v>48</v>
      </c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193</v>
      </c>
      <c r="AT128" s="147" t="s">
        <v>197</v>
      </c>
      <c r="AU128" s="147" t="s">
        <v>91</v>
      </c>
      <c r="AY128" s="17" t="s">
        <v>194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7" t="s">
        <v>21</v>
      </c>
      <c r="BK128" s="148">
        <f>ROUND(I128*H128,2)</f>
        <v>0</v>
      </c>
      <c r="BL128" s="17" t="s">
        <v>193</v>
      </c>
      <c r="BM128" s="147" t="s">
        <v>1942</v>
      </c>
    </row>
    <row r="129" spans="2:65" s="1" customFormat="1" ht="29.25">
      <c r="B129" s="32"/>
      <c r="D129" s="149" t="s">
        <v>202</v>
      </c>
      <c r="F129" s="150" t="s">
        <v>1943</v>
      </c>
      <c r="I129" s="151"/>
      <c r="L129" s="32"/>
      <c r="M129" s="152"/>
      <c r="T129" s="56"/>
      <c r="AT129" s="17" t="s">
        <v>202</v>
      </c>
      <c r="AU129" s="17" t="s">
        <v>91</v>
      </c>
    </row>
    <row r="130" spans="2:65" s="1" customFormat="1" ht="11.25">
      <c r="B130" s="32"/>
      <c r="D130" s="156" t="s">
        <v>275</v>
      </c>
      <c r="F130" s="157" t="s">
        <v>1944</v>
      </c>
      <c r="I130" s="151"/>
      <c r="L130" s="32"/>
      <c r="M130" s="152"/>
      <c r="T130" s="56"/>
      <c r="AT130" s="17" t="s">
        <v>275</v>
      </c>
      <c r="AU130" s="17" t="s">
        <v>91</v>
      </c>
    </row>
    <row r="131" spans="2:65" s="12" customFormat="1" ht="11.25">
      <c r="B131" s="158"/>
      <c r="D131" s="149" t="s">
        <v>283</v>
      </c>
      <c r="E131" s="159" t="s">
        <v>1</v>
      </c>
      <c r="F131" s="160" t="s">
        <v>1945</v>
      </c>
      <c r="H131" s="161">
        <v>42.3</v>
      </c>
      <c r="I131" s="162"/>
      <c r="L131" s="158"/>
      <c r="M131" s="163"/>
      <c r="T131" s="164"/>
      <c r="AT131" s="159" t="s">
        <v>283</v>
      </c>
      <c r="AU131" s="159" t="s">
        <v>91</v>
      </c>
      <c r="AV131" s="12" t="s">
        <v>91</v>
      </c>
      <c r="AW131" s="12" t="s">
        <v>38</v>
      </c>
      <c r="AX131" s="12" t="s">
        <v>21</v>
      </c>
      <c r="AY131" s="159" t="s">
        <v>194</v>
      </c>
    </row>
    <row r="132" spans="2:65" s="12" customFormat="1" ht="11.25">
      <c r="B132" s="158"/>
      <c r="D132" s="149" t="s">
        <v>283</v>
      </c>
      <c r="F132" s="160" t="s">
        <v>1946</v>
      </c>
      <c r="H132" s="161">
        <v>8.4600000000000009</v>
      </c>
      <c r="I132" s="162"/>
      <c r="L132" s="158"/>
      <c r="M132" s="163"/>
      <c r="T132" s="164"/>
      <c r="AT132" s="159" t="s">
        <v>283</v>
      </c>
      <c r="AU132" s="159" t="s">
        <v>91</v>
      </c>
      <c r="AV132" s="12" t="s">
        <v>91</v>
      </c>
      <c r="AW132" s="12" t="s">
        <v>4</v>
      </c>
      <c r="AX132" s="12" t="s">
        <v>21</v>
      </c>
      <c r="AY132" s="159" t="s">
        <v>194</v>
      </c>
    </row>
    <row r="133" spans="2:65" s="1" customFormat="1" ht="33" customHeight="1">
      <c r="B133" s="32"/>
      <c r="C133" s="136" t="s">
        <v>91</v>
      </c>
      <c r="D133" s="136" t="s">
        <v>197</v>
      </c>
      <c r="E133" s="137" t="s">
        <v>407</v>
      </c>
      <c r="F133" s="138" t="s">
        <v>408</v>
      </c>
      <c r="G133" s="139" t="s">
        <v>279</v>
      </c>
      <c r="H133" s="140">
        <v>6.3449999999999998</v>
      </c>
      <c r="I133" s="141"/>
      <c r="J133" s="142">
        <f>ROUND(I133*H133,2)</f>
        <v>0</v>
      </c>
      <c r="K133" s="138" t="s">
        <v>272</v>
      </c>
      <c r="L133" s="32"/>
      <c r="M133" s="143" t="s">
        <v>1</v>
      </c>
      <c r="N133" s="144" t="s">
        <v>48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193</v>
      </c>
      <c r="AT133" s="147" t="s">
        <v>197</v>
      </c>
      <c r="AU133" s="147" t="s">
        <v>91</v>
      </c>
      <c r="AY133" s="17" t="s">
        <v>194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7" t="s">
        <v>21</v>
      </c>
      <c r="BK133" s="148">
        <f>ROUND(I133*H133,2)</f>
        <v>0</v>
      </c>
      <c r="BL133" s="17" t="s">
        <v>193</v>
      </c>
      <c r="BM133" s="147" t="s">
        <v>1947</v>
      </c>
    </row>
    <row r="134" spans="2:65" s="1" customFormat="1" ht="29.25">
      <c r="B134" s="32"/>
      <c r="D134" s="149" t="s">
        <v>202</v>
      </c>
      <c r="F134" s="150" t="s">
        <v>410</v>
      </c>
      <c r="I134" s="151"/>
      <c r="L134" s="32"/>
      <c r="M134" s="152"/>
      <c r="T134" s="56"/>
      <c r="AT134" s="17" t="s">
        <v>202</v>
      </c>
      <c r="AU134" s="17" t="s">
        <v>91</v>
      </c>
    </row>
    <row r="135" spans="2:65" s="1" customFormat="1" ht="11.25">
      <c r="B135" s="32"/>
      <c r="D135" s="156" t="s">
        <v>275</v>
      </c>
      <c r="F135" s="157" t="s">
        <v>411</v>
      </c>
      <c r="I135" s="151"/>
      <c r="L135" s="32"/>
      <c r="M135" s="152"/>
      <c r="T135" s="56"/>
      <c r="AT135" s="17" t="s">
        <v>275</v>
      </c>
      <c r="AU135" s="17" t="s">
        <v>91</v>
      </c>
    </row>
    <row r="136" spans="2:65" s="12" customFormat="1" ht="11.25">
      <c r="B136" s="158"/>
      <c r="D136" s="149" t="s">
        <v>283</v>
      </c>
      <c r="F136" s="160" t="s">
        <v>1948</v>
      </c>
      <c r="H136" s="161">
        <v>6.3449999999999998</v>
      </c>
      <c r="I136" s="162"/>
      <c r="L136" s="158"/>
      <c r="M136" s="163"/>
      <c r="T136" s="164"/>
      <c r="AT136" s="159" t="s">
        <v>283</v>
      </c>
      <c r="AU136" s="159" t="s">
        <v>91</v>
      </c>
      <c r="AV136" s="12" t="s">
        <v>91</v>
      </c>
      <c r="AW136" s="12" t="s">
        <v>4</v>
      </c>
      <c r="AX136" s="12" t="s">
        <v>21</v>
      </c>
      <c r="AY136" s="159" t="s">
        <v>194</v>
      </c>
    </row>
    <row r="137" spans="2:65" s="1" customFormat="1" ht="33" customHeight="1">
      <c r="B137" s="32"/>
      <c r="C137" s="136" t="s">
        <v>208</v>
      </c>
      <c r="D137" s="136" t="s">
        <v>197</v>
      </c>
      <c r="E137" s="137" t="s">
        <v>1949</v>
      </c>
      <c r="F137" s="138" t="s">
        <v>1950</v>
      </c>
      <c r="G137" s="139" t="s">
        <v>279</v>
      </c>
      <c r="H137" s="140">
        <v>12.69</v>
      </c>
      <c r="I137" s="141"/>
      <c r="J137" s="142">
        <f>ROUND(I137*H137,2)</f>
        <v>0</v>
      </c>
      <c r="K137" s="138" t="s">
        <v>272</v>
      </c>
      <c r="L137" s="32"/>
      <c r="M137" s="143" t="s">
        <v>1</v>
      </c>
      <c r="N137" s="144" t="s">
        <v>48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193</v>
      </c>
      <c r="AT137" s="147" t="s">
        <v>197</v>
      </c>
      <c r="AU137" s="147" t="s">
        <v>91</v>
      </c>
      <c r="AY137" s="17" t="s">
        <v>194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7" t="s">
        <v>21</v>
      </c>
      <c r="BK137" s="148">
        <f>ROUND(I137*H137,2)</f>
        <v>0</v>
      </c>
      <c r="BL137" s="17" t="s">
        <v>193</v>
      </c>
      <c r="BM137" s="147" t="s">
        <v>1951</v>
      </c>
    </row>
    <row r="138" spans="2:65" s="1" customFormat="1" ht="29.25">
      <c r="B138" s="32"/>
      <c r="D138" s="149" t="s">
        <v>202</v>
      </c>
      <c r="F138" s="150" t="s">
        <v>1952</v>
      </c>
      <c r="I138" s="151"/>
      <c r="L138" s="32"/>
      <c r="M138" s="152"/>
      <c r="T138" s="56"/>
      <c r="AT138" s="17" t="s">
        <v>202</v>
      </c>
      <c r="AU138" s="17" t="s">
        <v>91</v>
      </c>
    </row>
    <row r="139" spans="2:65" s="1" customFormat="1" ht="11.25">
      <c r="B139" s="32"/>
      <c r="D139" s="156" t="s">
        <v>275</v>
      </c>
      <c r="F139" s="157" t="s">
        <v>1953</v>
      </c>
      <c r="I139" s="151"/>
      <c r="L139" s="32"/>
      <c r="M139" s="152"/>
      <c r="T139" s="56"/>
      <c r="AT139" s="17" t="s">
        <v>275</v>
      </c>
      <c r="AU139" s="17" t="s">
        <v>91</v>
      </c>
    </row>
    <row r="140" spans="2:65" s="12" customFormat="1" ht="11.25">
      <c r="B140" s="158"/>
      <c r="D140" s="149" t="s">
        <v>283</v>
      </c>
      <c r="F140" s="160" t="s">
        <v>1954</v>
      </c>
      <c r="H140" s="161">
        <v>12.69</v>
      </c>
      <c r="I140" s="162"/>
      <c r="L140" s="158"/>
      <c r="M140" s="163"/>
      <c r="T140" s="164"/>
      <c r="AT140" s="159" t="s">
        <v>283</v>
      </c>
      <c r="AU140" s="159" t="s">
        <v>91</v>
      </c>
      <c r="AV140" s="12" t="s">
        <v>91</v>
      </c>
      <c r="AW140" s="12" t="s">
        <v>4</v>
      </c>
      <c r="AX140" s="12" t="s">
        <v>21</v>
      </c>
      <c r="AY140" s="159" t="s">
        <v>194</v>
      </c>
    </row>
    <row r="141" spans="2:65" s="1" customFormat="1" ht="33" customHeight="1">
      <c r="B141" s="32"/>
      <c r="C141" s="136" t="s">
        <v>193</v>
      </c>
      <c r="D141" s="136" t="s">
        <v>197</v>
      </c>
      <c r="E141" s="137" t="s">
        <v>1955</v>
      </c>
      <c r="F141" s="138" t="s">
        <v>1956</v>
      </c>
      <c r="G141" s="139" t="s">
        <v>279</v>
      </c>
      <c r="H141" s="140">
        <v>10.574999999999999</v>
      </c>
      <c r="I141" s="141"/>
      <c r="J141" s="142">
        <f>ROUND(I141*H141,2)</f>
        <v>0</v>
      </c>
      <c r="K141" s="138" t="s">
        <v>272</v>
      </c>
      <c r="L141" s="32"/>
      <c r="M141" s="143" t="s">
        <v>1</v>
      </c>
      <c r="N141" s="144" t="s">
        <v>48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193</v>
      </c>
      <c r="AT141" s="147" t="s">
        <v>197</v>
      </c>
      <c r="AU141" s="147" t="s">
        <v>91</v>
      </c>
      <c r="AY141" s="17" t="s">
        <v>194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7" t="s">
        <v>21</v>
      </c>
      <c r="BK141" s="148">
        <f>ROUND(I141*H141,2)</f>
        <v>0</v>
      </c>
      <c r="BL141" s="17" t="s">
        <v>193</v>
      </c>
      <c r="BM141" s="147" t="s">
        <v>1957</v>
      </c>
    </row>
    <row r="142" spans="2:65" s="1" customFormat="1" ht="29.25">
      <c r="B142" s="32"/>
      <c r="D142" s="149" t="s">
        <v>202</v>
      </c>
      <c r="F142" s="150" t="s">
        <v>1958</v>
      </c>
      <c r="I142" s="151"/>
      <c r="L142" s="32"/>
      <c r="M142" s="152"/>
      <c r="T142" s="56"/>
      <c r="AT142" s="17" t="s">
        <v>202</v>
      </c>
      <c r="AU142" s="17" t="s">
        <v>91</v>
      </c>
    </row>
    <row r="143" spans="2:65" s="1" customFormat="1" ht="11.25">
      <c r="B143" s="32"/>
      <c r="D143" s="156" t="s">
        <v>275</v>
      </c>
      <c r="F143" s="157" t="s">
        <v>1959</v>
      </c>
      <c r="I143" s="151"/>
      <c r="L143" s="32"/>
      <c r="M143" s="152"/>
      <c r="T143" s="56"/>
      <c r="AT143" s="17" t="s">
        <v>275</v>
      </c>
      <c r="AU143" s="17" t="s">
        <v>91</v>
      </c>
    </row>
    <row r="144" spans="2:65" s="12" customFormat="1" ht="11.25">
      <c r="B144" s="158"/>
      <c r="D144" s="149" t="s">
        <v>283</v>
      </c>
      <c r="F144" s="160" t="s">
        <v>1960</v>
      </c>
      <c r="H144" s="161">
        <v>10.574999999999999</v>
      </c>
      <c r="I144" s="162"/>
      <c r="L144" s="158"/>
      <c r="M144" s="163"/>
      <c r="T144" s="164"/>
      <c r="AT144" s="159" t="s">
        <v>283</v>
      </c>
      <c r="AU144" s="159" t="s">
        <v>91</v>
      </c>
      <c r="AV144" s="12" t="s">
        <v>91</v>
      </c>
      <c r="AW144" s="12" t="s">
        <v>4</v>
      </c>
      <c r="AX144" s="12" t="s">
        <v>21</v>
      </c>
      <c r="AY144" s="159" t="s">
        <v>194</v>
      </c>
    </row>
    <row r="145" spans="2:65" s="1" customFormat="1" ht="33" customHeight="1">
      <c r="B145" s="32"/>
      <c r="C145" s="136" t="s">
        <v>217</v>
      </c>
      <c r="D145" s="136" t="s">
        <v>197</v>
      </c>
      <c r="E145" s="137" t="s">
        <v>1961</v>
      </c>
      <c r="F145" s="138" t="s">
        <v>1962</v>
      </c>
      <c r="G145" s="139" t="s">
        <v>279</v>
      </c>
      <c r="H145" s="140">
        <v>2.1150000000000002</v>
      </c>
      <c r="I145" s="141"/>
      <c r="J145" s="142">
        <f>ROUND(I145*H145,2)</f>
        <v>0</v>
      </c>
      <c r="K145" s="138" t="s">
        <v>272</v>
      </c>
      <c r="L145" s="32"/>
      <c r="M145" s="143" t="s">
        <v>1</v>
      </c>
      <c r="N145" s="144" t="s">
        <v>48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193</v>
      </c>
      <c r="AT145" s="147" t="s">
        <v>197</v>
      </c>
      <c r="AU145" s="147" t="s">
        <v>91</v>
      </c>
      <c r="AY145" s="17" t="s">
        <v>194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7" t="s">
        <v>21</v>
      </c>
      <c r="BK145" s="148">
        <f>ROUND(I145*H145,2)</f>
        <v>0</v>
      </c>
      <c r="BL145" s="17" t="s">
        <v>193</v>
      </c>
      <c r="BM145" s="147" t="s">
        <v>1963</v>
      </c>
    </row>
    <row r="146" spans="2:65" s="1" customFormat="1" ht="29.25">
      <c r="B146" s="32"/>
      <c r="D146" s="149" t="s">
        <v>202</v>
      </c>
      <c r="F146" s="150" t="s">
        <v>1964</v>
      </c>
      <c r="I146" s="151"/>
      <c r="L146" s="32"/>
      <c r="M146" s="152"/>
      <c r="T146" s="56"/>
      <c r="AT146" s="17" t="s">
        <v>202</v>
      </c>
      <c r="AU146" s="17" t="s">
        <v>91</v>
      </c>
    </row>
    <row r="147" spans="2:65" s="1" customFormat="1" ht="11.25">
      <c r="B147" s="32"/>
      <c r="D147" s="156" t="s">
        <v>275</v>
      </c>
      <c r="F147" s="157" t="s">
        <v>1965</v>
      </c>
      <c r="I147" s="151"/>
      <c r="L147" s="32"/>
      <c r="M147" s="152"/>
      <c r="T147" s="56"/>
      <c r="AT147" s="17" t="s">
        <v>275</v>
      </c>
      <c r="AU147" s="17" t="s">
        <v>91</v>
      </c>
    </row>
    <row r="148" spans="2:65" s="12" customFormat="1" ht="11.25">
      <c r="B148" s="158"/>
      <c r="D148" s="149" t="s">
        <v>283</v>
      </c>
      <c r="F148" s="160" t="s">
        <v>1966</v>
      </c>
      <c r="H148" s="161">
        <v>2.1150000000000002</v>
      </c>
      <c r="I148" s="162"/>
      <c r="L148" s="158"/>
      <c r="M148" s="163"/>
      <c r="T148" s="164"/>
      <c r="AT148" s="159" t="s">
        <v>283</v>
      </c>
      <c r="AU148" s="159" t="s">
        <v>91</v>
      </c>
      <c r="AV148" s="12" t="s">
        <v>91</v>
      </c>
      <c r="AW148" s="12" t="s">
        <v>4</v>
      </c>
      <c r="AX148" s="12" t="s">
        <v>21</v>
      </c>
      <c r="AY148" s="159" t="s">
        <v>194</v>
      </c>
    </row>
    <row r="149" spans="2:65" s="1" customFormat="1" ht="33" customHeight="1">
      <c r="B149" s="32"/>
      <c r="C149" s="136" t="s">
        <v>222</v>
      </c>
      <c r="D149" s="136" t="s">
        <v>197</v>
      </c>
      <c r="E149" s="137" t="s">
        <v>1021</v>
      </c>
      <c r="F149" s="138" t="s">
        <v>1022</v>
      </c>
      <c r="G149" s="139" t="s">
        <v>279</v>
      </c>
      <c r="H149" s="140">
        <v>2.1150000000000002</v>
      </c>
      <c r="I149" s="141"/>
      <c r="J149" s="142">
        <f>ROUND(I149*H149,2)</f>
        <v>0</v>
      </c>
      <c r="K149" s="138" t="s">
        <v>272</v>
      </c>
      <c r="L149" s="32"/>
      <c r="M149" s="143" t="s">
        <v>1</v>
      </c>
      <c r="N149" s="144" t="s">
        <v>48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193</v>
      </c>
      <c r="AT149" s="147" t="s">
        <v>197</v>
      </c>
      <c r="AU149" s="147" t="s">
        <v>91</v>
      </c>
      <c r="AY149" s="17" t="s">
        <v>194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7" t="s">
        <v>21</v>
      </c>
      <c r="BK149" s="148">
        <f>ROUND(I149*H149,2)</f>
        <v>0</v>
      </c>
      <c r="BL149" s="17" t="s">
        <v>193</v>
      </c>
      <c r="BM149" s="147" t="s">
        <v>1967</v>
      </c>
    </row>
    <row r="150" spans="2:65" s="1" customFormat="1" ht="29.25">
      <c r="B150" s="32"/>
      <c r="D150" s="149" t="s">
        <v>202</v>
      </c>
      <c r="F150" s="150" t="s">
        <v>1024</v>
      </c>
      <c r="I150" s="151"/>
      <c r="L150" s="32"/>
      <c r="M150" s="152"/>
      <c r="T150" s="56"/>
      <c r="AT150" s="17" t="s">
        <v>202</v>
      </c>
      <c r="AU150" s="17" t="s">
        <v>91</v>
      </c>
    </row>
    <row r="151" spans="2:65" s="1" customFormat="1" ht="11.25">
      <c r="B151" s="32"/>
      <c r="D151" s="156" t="s">
        <v>275</v>
      </c>
      <c r="F151" s="157" t="s">
        <v>1025</v>
      </c>
      <c r="I151" s="151"/>
      <c r="L151" s="32"/>
      <c r="M151" s="152"/>
      <c r="T151" s="56"/>
      <c r="AT151" s="17" t="s">
        <v>275</v>
      </c>
      <c r="AU151" s="17" t="s">
        <v>91</v>
      </c>
    </row>
    <row r="152" spans="2:65" s="12" customFormat="1" ht="11.25">
      <c r="B152" s="158"/>
      <c r="D152" s="149" t="s">
        <v>283</v>
      </c>
      <c r="F152" s="160" t="s">
        <v>1966</v>
      </c>
      <c r="H152" s="161">
        <v>2.1150000000000002</v>
      </c>
      <c r="I152" s="162"/>
      <c r="L152" s="158"/>
      <c r="M152" s="163"/>
      <c r="T152" s="164"/>
      <c r="AT152" s="159" t="s">
        <v>283</v>
      </c>
      <c r="AU152" s="159" t="s">
        <v>91</v>
      </c>
      <c r="AV152" s="12" t="s">
        <v>91</v>
      </c>
      <c r="AW152" s="12" t="s">
        <v>4</v>
      </c>
      <c r="AX152" s="12" t="s">
        <v>21</v>
      </c>
      <c r="AY152" s="159" t="s">
        <v>194</v>
      </c>
    </row>
    <row r="153" spans="2:65" s="1" customFormat="1" ht="21.75" customHeight="1">
      <c r="B153" s="32"/>
      <c r="C153" s="136" t="s">
        <v>227</v>
      </c>
      <c r="D153" s="136" t="s">
        <v>197</v>
      </c>
      <c r="E153" s="137" t="s">
        <v>1257</v>
      </c>
      <c r="F153" s="138" t="s">
        <v>1258</v>
      </c>
      <c r="G153" s="139" t="s">
        <v>271</v>
      </c>
      <c r="H153" s="140">
        <v>32</v>
      </c>
      <c r="I153" s="141"/>
      <c r="J153" s="142">
        <f>ROUND(I153*H153,2)</f>
        <v>0</v>
      </c>
      <c r="K153" s="138" t="s">
        <v>272</v>
      </c>
      <c r="L153" s="32"/>
      <c r="M153" s="143" t="s">
        <v>1</v>
      </c>
      <c r="N153" s="144" t="s">
        <v>48</v>
      </c>
      <c r="P153" s="145">
        <f>O153*H153</f>
        <v>0</v>
      </c>
      <c r="Q153" s="145">
        <v>8.4000000000000003E-4</v>
      </c>
      <c r="R153" s="145">
        <f>Q153*H153</f>
        <v>2.6880000000000001E-2</v>
      </c>
      <c r="S153" s="145">
        <v>0</v>
      </c>
      <c r="T153" s="146">
        <f>S153*H153</f>
        <v>0</v>
      </c>
      <c r="AR153" s="147" t="s">
        <v>193</v>
      </c>
      <c r="AT153" s="147" t="s">
        <v>197</v>
      </c>
      <c r="AU153" s="147" t="s">
        <v>91</v>
      </c>
      <c r="AY153" s="17" t="s">
        <v>194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7" t="s">
        <v>21</v>
      </c>
      <c r="BK153" s="148">
        <f>ROUND(I153*H153,2)</f>
        <v>0</v>
      </c>
      <c r="BL153" s="17" t="s">
        <v>193</v>
      </c>
      <c r="BM153" s="147" t="s">
        <v>1968</v>
      </c>
    </row>
    <row r="154" spans="2:65" s="1" customFormat="1" ht="29.25">
      <c r="B154" s="32"/>
      <c r="D154" s="149" t="s">
        <v>202</v>
      </c>
      <c r="F154" s="150" t="s">
        <v>1260</v>
      </c>
      <c r="I154" s="151"/>
      <c r="L154" s="32"/>
      <c r="M154" s="152"/>
      <c r="T154" s="56"/>
      <c r="AT154" s="17" t="s">
        <v>202</v>
      </c>
      <c r="AU154" s="17" t="s">
        <v>91</v>
      </c>
    </row>
    <row r="155" spans="2:65" s="1" customFormat="1" ht="11.25">
      <c r="B155" s="32"/>
      <c r="D155" s="156" t="s">
        <v>275</v>
      </c>
      <c r="F155" s="157" t="s">
        <v>1261</v>
      </c>
      <c r="I155" s="151"/>
      <c r="L155" s="32"/>
      <c r="M155" s="152"/>
      <c r="T155" s="56"/>
      <c r="AT155" s="17" t="s">
        <v>275</v>
      </c>
      <c r="AU155" s="17" t="s">
        <v>91</v>
      </c>
    </row>
    <row r="156" spans="2:65" s="12" customFormat="1" ht="11.25">
      <c r="B156" s="158"/>
      <c r="D156" s="149" t="s">
        <v>283</v>
      </c>
      <c r="E156" s="159" t="s">
        <v>1</v>
      </c>
      <c r="F156" s="160" t="s">
        <v>1969</v>
      </c>
      <c r="H156" s="161">
        <v>32</v>
      </c>
      <c r="I156" s="162"/>
      <c r="L156" s="158"/>
      <c r="M156" s="163"/>
      <c r="T156" s="164"/>
      <c r="AT156" s="159" t="s">
        <v>283</v>
      </c>
      <c r="AU156" s="159" t="s">
        <v>91</v>
      </c>
      <c r="AV156" s="12" t="s">
        <v>91</v>
      </c>
      <c r="AW156" s="12" t="s">
        <v>38</v>
      </c>
      <c r="AX156" s="12" t="s">
        <v>83</v>
      </c>
      <c r="AY156" s="159" t="s">
        <v>194</v>
      </c>
    </row>
    <row r="157" spans="2:65" s="1" customFormat="1" ht="24.2" customHeight="1">
      <c r="B157" s="32"/>
      <c r="C157" s="136" t="s">
        <v>232</v>
      </c>
      <c r="D157" s="136" t="s">
        <v>197</v>
      </c>
      <c r="E157" s="137" t="s">
        <v>1266</v>
      </c>
      <c r="F157" s="138" t="s">
        <v>1267</v>
      </c>
      <c r="G157" s="139" t="s">
        <v>271</v>
      </c>
      <c r="H157" s="140">
        <v>32</v>
      </c>
      <c r="I157" s="141"/>
      <c r="J157" s="142">
        <f>ROUND(I157*H157,2)</f>
        <v>0</v>
      </c>
      <c r="K157" s="138" t="s">
        <v>272</v>
      </c>
      <c r="L157" s="32"/>
      <c r="M157" s="143" t="s">
        <v>1</v>
      </c>
      <c r="N157" s="144" t="s">
        <v>48</v>
      </c>
      <c r="P157" s="145">
        <f>O157*H157</f>
        <v>0</v>
      </c>
      <c r="Q157" s="145">
        <v>0</v>
      </c>
      <c r="R157" s="145">
        <f>Q157*H157</f>
        <v>0</v>
      </c>
      <c r="S157" s="145">
        <v>0</v>
      </c>
      <c r="T157" s="146">
        <f>S157*H157</f>
        <v>0</v>
      </c>
      <c r="AR157" s="147" t="s">
        <v>193</v>
      </c>
      <c r="AT157" s="147" t="s">
        <v>197</v>
      </c>
      <c r="AU157" s="147" t="s">
        <v>91</v>
      </c>
      <c r="AY157" s="17" t="s">
        <v>194</v>
      </c>
      <c r="BE157" s="148">
        <f>IF(N157="základní",J157,0)</f>
        <v>0</v>
      </c>
      <c r="BF157" s="148">
        <f>IF(N157="snížená",J157,0)</f>
        <v>0</v>
      </c>
      <c r="BG157" s="148">
        <f>IF(N157="zákl. přenesená",J157,0)</f>
        <v>0</v>
      </c>
      <c r="BH157" s="148">
        <f>IF(N157="sníž. přenesená",J157,0)</f>
        <v>0</v>
      </c>
      <c r="BI157" s="148">
        <f>IF(N157="nulová",J157,0)</f>
        <v>0</v>
      </c>
      <c r="BJ157" s="17" t="s">
        <v>21</v>
      </c>
      <c r="BK157" s="148">
        <f>ROUND(I157*H157,2)</f>
        <v>0</v>
      </c>
      <c r="BL157" s="17" t="s">
        <v>193</v>
      </c>
      <c r="BM157" s="147" t="s">
        <v>1970</v>
      </c>
    </row>
    <row r="158" spans="2:65" s="1" customFormat="1" ht="29.25">
      <c r="B158" s="32"/>
      <c r="D158" s="149" t="s">
        <v>202</v>
      </c>
      <c r="F158" s="150" t="s">
        <v>1269</v>
      </c>
      <c r="I158" s="151"/>
      <c r="L158" s="32"/>
      <c r="M158" s="152"/>
      <c r="T158" s="56"/>
      <c r="AT158" s="17" t="s">
        <v>202</v>
      </c>
      <c r="AU158" s="17" t="s">
        <v>91</v>
      </c>
    </row>
    <row r="159" spans="2:65" s="1" customFormat="1" ht="11.25">
      <c r="B159" s="32"/>
      <c r="D159" s="156" t="s">
        <v>275</v>
      </c>
      <c r="F159" s="157" t="s">
        <v>1270</v>
      </c>
      <c r="I159" s="151"/>
      <c r="L159" s="32"/>
      <c r="M159" s="152"/>
      <c r="T159" s="56"/>
      <c r="AT159" s="17" t="s">
        <v>275</v>
      </c>
      <c r="AU159" s="17" t="s">
        <v>91</v>
      </c>
    </row>
    <row r="160" spans="2:65" s="1" customFormat="1" ht="37.9" customHeight="1">
      <c r="B160" s="32"/>
      <c r="C160" s="136" t="s">
        <v>237</v>
      </c>
      <c r="D160" s="136" t="s">
        <v>197</v>
      </c>
      <c r="E160" s="137" t="s">
        <v>804</v>
      </c>
      <c r="F160" s="138" t="s">
        <v>805</v>
      </c>
      <c r="G160" s="139" t="s">
        <v>279</v>
      </c>
      <c r="H160" s="140">
        <v>10.574999999999999</v>
      </c>
      <c r="I160" s="141"/>
      <c r="J160" s="142">
        <f>ROUND(I160*H160,2)</f>
        <v>0</v>
      </c>
      <c r="K160" s="138" t="s">
        <v>272</v>
      </c>
      <c r="L160" s="32"/>
      <c r="M160" s="143" t="s">
        <v>1</v>
      </c>
      <c r="N160" s="144" t="s">
        <v>48</v>
      </c>
      <c r="P160" s="145">
        <f>O160*H160</f>
        <v>0</v>
      </c>
      <c r="Q160" s="145">
        <v>0</v>
      </c>
      <c r="R160" s="145">
        <f>Q160*H160</f>
        <v>0</v>
      </c>
      <c r="S160" s="145">
        <v>0</v>
      </c>
      <c r="T160" s="146">
        <f>S160*H160</f>
        <v>0</v>
      </c>
      <c r="AR160" s="147" t="s">
        <v>193</v>
      </c>
      <c r="AT160" s="147" t="s">
        <v>197</v>
      </c>
      <c r="AU160" s="147" t="s">
        <v>91</v>
      </c>
      <c r="AY160" s="17" t="s">
        <v>194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7" t="s">
        <v>21</v>
      </c>
      <c r="BK160" s="148">
        <f>ROUND(I160*H160,2)</f>
        <v>0</v>
      </c>
      <c r="BL160" s="17" t="s">
        <v>193</v>
      </c>
      <c r="BM160" s="147" t="s">
        <v>1971</v>
      </c>
    </row>
    <row r="161" spans="2:65" s="1" customFormat="1" ht="39">
      <c r="B161" s="32"/>
      <c r="D161" s="149" t="s">
        <v>202</v>
      </c>
      <c r="F161" s="150" t="s">
        <v>807</v>
      </c>
      <c r="I161" s="151"/>
      <c r="L161" s="32"/>
      <c r="M161" s="152"/>
      <c r="T161" s="56"/>
      <c r="AT161" s="17" t="s">
        <v>202</v>
      </c>
      <c r="AU161" s="17" t="s">
        <v>91</v>
      </c>
    </row>
    <row r="162" spans="2:65" s="1" customFormat="1" ht="11.25">
      <c r="B162" s="32"/>
      <c r="D162" s="156" t="s">
        <v>275</v>
      </c>
      <c r="F162" s="157" t="s">
        <v>808</v>
      </c>
      <c r="I162" s="151"/>
      <c r="L162" s="32"/>
      <c r="M162" s="152"/>
      <c r="T162" s="56"/>
      <c r="AT162" s="17" t="s">
        <v>275</v>
      </c>
      <c r="AU162" s="17" t="s">
        <v>91</v>
      </c>
    </row>
    <row r="163" spans="2:65" s="1" customFormat="1" ht="37.9" customHeight="1">
      <c r="B163" s="32"/>
      <c r="C163" s="136" t="s">
        <v>26</v>
      </c>
      <c r="D163" s="136" t="s">
        <v>197</v>
      </c>
      <c r="E163" s="137" t="s">
        <v>1051</v>
      </c>
      <c r="F163" s="138" t="s">
        <v>1052</v>
      </c>
      <c r="G163" s="139" t="s">
        <v>279</v>
      </c>
      <c r="H163" s="140">
        <v>4.2300000000000004</v>
      </c>
      <c r="I163" s="141"/>
      <c r="J163" s="142">
        <f>ROUND(I163*H163,2)</f>
        <v>0</v>
      </c>
      <c r="K163" s="138" t="s">
        <v>272</v>
      </c>
      <c r="L163" s="32"/>
      <c r="M163" s="143" t="s">
        <v>1</v>
      </c>
      <c r="N163" s="144" t="s">
        <v>48</v>
      </c>
      <c r="P163" s="145">
        <f>O163*H163</f>
        <v>0</v>
      </c>
      <c r="Q163" s="145">
        <v>0</v>
      </c>
      <c r="R163" s="145">
        <f>Q163*H163</f>
        <v>0</v>
      </c>
      <c r="S163" s="145">
        <v>0</v>
      </c>
      <c r="T163" s="146">
        <f>S163*H163</f>
        <v>0</v>
      </c>
      <c r="AR163" s="147" t="s">
        <v>193</v>
      </c>
      <c r="AT163" s="147" t="s">
        <v>197</v>
      </c>
      <c r="AU163" s="147" t="s">
        <v>91</v>
      </c>
      <c r="AY163" s="17" t="s">
        <v>194</v>
      </c>
      <c r="BE163" s="148">
        <f>IF(N163="základní",J163,0)</f>
        <v>0</v>
      </c>
      <c r="BF163" s="148">
        <f>IF(N163="snížená",J163,0)</f>
        <v>0</v>
      </c>
      <c r="BG163" s="148">
        <f>IF(N163="zákl. přenesená",J163,0)</f>
        <v>0</v>
      </c>
      <c r="BH163" s="148">
        <f>IF(N163="sníž. přenesená",J163,0)</f>
        <v>0</v>
      </c>
      <c r="BI163" s="148">
        <f>IF(N163="nulová",J163,0)</f>
        <v>0</v>
      </c>
      <c r="BJ163" s="17" t="s">
        <v>21</v>
      </c>
      <c r="BK163" s="148">
        <f>ROUND(I163*H163,2)</f>
        <v>0</v>
      </c>
      <c r="BL163" s="17" t="s">
        <v>193</v>
      </c>
      <c r="BM163" s="147" t="s">
        <v>1972</v>
      </c>
    </row>
    <row r="164" spans="2:65" s="1" customFormat="1" ht="39">
      <c r="B164" s="32"/>
      <c r="D164" s="149" t="s">
        <v>202</v>
      </c>
      <c r="F164" s="150" t="s">
        <v>1054</v>
      </c>
      <c r="I164" s="151"/>
      <c r="L164" s="32"/>
      <c r="M164" s="152"/>
      <c r="T164" s="56"/>
      <c r="AT164" s="17" t="s">
        <v>202</v>
      </c>
      <c r="AU164" s="17" t="s">
        <v>91</v>
      </c>
    </row>
    <row r="165" spans="2:65" s="1" customFormat="1" ht="11.25">
      <c r="B165" s="32"/>
      <c r="D165" s="156" t="s">
        <v>275</v>
      </c>
      <c r="F165" s="157" t="s">
        <v>1055</v>
      </c>
      <c r="I165" s="151"/>
      <c r="L165" s="32"/>
      <c r="M165" s="152"/>
      <c r="T165" s="56"/>
      <c r="AT165" s="17" t="s">
        <v>275</v>
      </c>
      <c r="AU165" s="17" t="s">
        <v>91</v>
      </c>
    </row>
    <row r="166" spans="2:65" s="12" customFormat="1" ht="11.25">
      <c r="B166" s="158"/>
      <c r="D166" s="149" t="s">
        <v>283</v>
      </c>
      <c r="E166" s="159" t="s">
        <v>1</v>
      </c>
      <c r="F166" s="160" t="s">
        <v>1973</v>
      </c>
      <c r="H166" s="161">
        <v>4.2300000000000004</v>
      </c>
      <c r="I166" s="162"/>
      <c r="L166" s="158"/>
      <c r="M166" s="163"/>
      <c r="T166" s="164"/>
      <c r="AT166" s="159" t="s">
        <v>283</v>
      </c>
      <c r="AU166" s="159" t="s">
        <v>91</v>
      </c>
      <c r="AV166" s="12" t="s">
        <v>91</v>
      </c>
      <c r="AW166" s="12" t="s">
        <v>38</v>
      </c>
      <c r="AX166" s="12" t="s">
        <v>21</v>
      </c>
      <c r="AY166" s="159" t="s">
        <v>194</v>
      </c>
    </row>
    <row r="167" spans="2:65" s="1" customFormat="1" ht="24.2" customHeight="1">
      <c r="B167" s="32"/>
      <c r="C167" s="136" t="s">
        <v>246</v>
      </c>
      <c r="D167" s="136" t="s">
        <v>197</v>
      </c>
      <c r="E167" s="137" t="s">
        <v>1274</v>
      </c>
      <c r="F167" s="138" t="s">
        <v>1275</v>
      </c>
      <c r="G167" s="139" t="s">
        <v>279</v>
      </c>
      <c r="H167" s="140">
        <v>10.574999999999999</v>
      </c>
      <c r="I167" s="141"/>
      <c r="J167" s="142">
        <f>ROUND(I167*H167,2)</f>
        <v>0</v>
      </c>
      <c r="K167" s="138" t="s">
        <v>272</v>
      </c>
      <c r="L167" s="32"/>
      <c r="M167" s="143" t="s">
        <v>1</v>
      </c>
      <c r="N167" s="144" t="s">
        <v>48</v>
      </c>
      <c r="P167" s="145">
        <f>O167*H167</f>
        <v>0</v>
      </c>
      <c r="Q167" s="145">
        <v>0</v>
      </c>
      <c r="R167" s="145">
        <f>Q167*H167</f>
        <v>0</v>
      </c>
      <c r="S167" s="145">
        <v>0</v>
      </c>
      <c r="T167" s="146">
        <f>S167*H167</f>
        <v>0</v>
      </c>
      <c r="AR167" s="147" t="s">
        <v>193</v>
      </c>
      <c r="AT167" s="147" t="s">
        <v>197</v>
      </c>
      <c r="AU167" s="147" t="s">
        <v>91</v>
      </c>
      <c r="AY167" s="17" t="s">
        <v>194</v>
      </c>
      <c r="BE167" s="148">
        <f>IF(N167="základní",J167,0)</f>
        <v>0</v>
      </c>
      <c r="BF167" s="148">
        <f>IF(N167="snížená",J167,0)</f>
        <v>0</v>
      </c>
      <c r="BG167" s="148">
        <f>IF(N167="zákl. přenesená",J167,0)</f>
        <v>0</v>
      </c>
      <c r="BH167" s="148">
        <f>IF(N167="sníž. přenesená",J167,0)</f>
        <v>0</v>
      </c>
      <c r="BI167" s="148">
        <f>IF(N167="nulová",J167,0)</f>
        <v>0</v>
      </c>
      <c r="BJ167" s="17" t="s">
        <v>21</v>
      </c>
      <c r="BK167" s="148">
        <f>ROUND(I167*H167,2)</f>
        <v>0</v>
      </c>
      <c r="BL167" s="17" t="s">
        <v>193</v>
      </c>
      <c r="BM167" s="147" t="s">
        <v>1974</v>
      </c>
    </row>
    <row r="168" spans="2:65" s="1" customFormat="1" ht="29.25">
      <c r="B168" s="32"/>
      <c r="D168" s="149" t="s">
        <v>202</v>
      </c>
      <c r="F168" s="150" t="s">
        <v>1277</v>
      </c>
      <c r="I168" s="151"/>
      <c r="L168" s="32"/>
      <c r="M168" s="152"/>
      <c r="T168" s="56"/>
      <c r="AT168" s="17" t="s">
        <v>202</v>
      </c>
      <c r="AU168" s="17" t="s">
        <v>91</v>
      </c>
    </row>
    <row r="169" spans="2:65" s="1" customFormat="1" ht="11.25">
      <c r="B169" s="32"/>
      <c r="D169" s="156" t="s">
        <v>275</v>
      </c>
      <c r="F169" s="157" t="s">
        <v>1278</v>
      </c>
      <c r="I169" s="151"/>
      <c r="L169" s="32"/>
      <c r="M169" s="152"/>
      <c r="T169" s="56"/>
      <c r="AT169" s="17" t="s">
        <v>275</v>
      </c>
      <c r="AU169" s="17" t="s">
        <v>91</v>
      </c>
    </row>
    <row r="170" spans="2:65" s="1" customFormat="1" ht="24.2" customHeight="1">
      <c r="B170" s="32"/>
      <c r="C170" s="136" t="s">
        <v>8</v>
      </c>
      <c r="D170" s="136" t="s">
        <v>197</v>
      </c>
      <c r="E170" s="137" t="s">
        <v>1279</v>
      </c>
      <c r="F170" s="138" t="s">
        <v>1280</v>
      </c>
      <c r="G170" s="139" t="s">
        <v>279</v>
      </c>
      <c r="H170" s="140">
        <v>4.2300000000000004</v>
      </c>
      <c r="I170" s="141"/>
      <c r="J170" s="142">
        <f>ROUND(I170*H170,2)</f>
        <v>0</v>
      </c>
      <c r="K170" s="138" t="s">
        <v>272</v>
      </c>
      <c r="L170" s="32"/>
      <c r="M170" s="143" t="s">
        <v>1</v>
      </c>
      <c r="N170" s="144" t="s">
        <v>48</v>
      </c>
      <c r="P170" s="145">
        <f>O170*H170</f>
        <v>0</v>
      </c>
      <c r="Q170" s="145">
        <v>0</v>
      </c>
      <c r="R170" s="145">
        <f>Q170*H170</f>
        <v>0</v>
      </c>
      <c r="S170" s="145">
        <v>0</v>
      </c>
      <c r="T170" s="146">
        <f>S170*H170</f>
        <v>0</v>
      </c>
      <c r="AR170" s="147" t="s">
        <v>193</v>
      </c>
      <c r="AT170" s="147" t="s">
        <v>197</v>
      </c>
      <c r="AU170" s="147" t="s">
        <v>91</v>
      </c>
      <c r="AY170" s="17" t="s">
        <v>194</v>
      </c>
      <c r="BE170" s="148">
        <f>IF(N170="základní",J170,0)</f>
        <v>0</v>
      </c>
      <c r="BF170" s="148">
        <f>IF(N170="snížená",J170,0)</f>
        <v>0</v>
      </c>
      <c r="BG170" s="148">
        <f>IF(N170="zákl. přenesená",J170,0)</f>
        <v>0</v>
      </c>
      <c r="BH170" s="148">
        <f>IF(N170="sníž. přenesená",J170,0)</f>
        <v>0</v>
      </c>
      <c r="BI170" s="148">
        <f>IF(N170="nulová",J170,0)</f>
        <v>0</v>
      </c>
      <c r="BJ170" s="17" t="s">
        <v>21</v>
      </c>
      <c r="BK170" s="148">
        <f>ROUND(I170*H170,2)</f>
        <v>0</v>
      </c>
      <c r="BL170" s="17" t="s">
        <v>193</v>
      </c>
      <c r="BM170" s="147" t="s">
        <v>1975</v>
      </c>
    </row>
    <row r="171" spans="2:65" s="1" customFormat="1" ht="29.25">
      <c r="B171" s="32"/>
      <c r="D171" s="149" t="s">
        <v>202</v>
      </c>
      <c r="F171" s="150" t="s">
        <v>1282</v>
      </c>
      <c r="I171" s="151"/>
      <c r="L171" s="32"/>
      <c r="M171" s="152"/>
      <c r="T171" s="56"/>
      <c r="AT171" s="17" t="s">
        <v>202</v>
      </c>
      <c r="AU171" s="17" t="s">
        <v>91</v>
      </c>
    </row>
    <row r="172" spans="2:65" s="1" customFormat="1" ht="11.25">
      <c r="B172" s="32"/>
      <c r="D172" s="156" t="s">
        <v>275</v>
      </c>
      <c r="F172" s="157" t="s">
        <v>1283</v>
      </c>
      <c r="I172" s="151"/>
      <c r="L172" s="32"/>
      <c r="M172" s="152"/>
      <c r="T172" s="56"/>
      <c r="AT172" s="17" t="s">
        <v>275</v>
      </c>
      <c r="AU172" s="17" t="s">
        <v>91</v>
      </c>
    </row>
    <row r="173" spans="2:65" s="1" customFormat="1" ht="33" customHeight="1">
      <c r="B173" s="32"/>
      <c r="C173" s="136" t="s">
        <v>255</v>
      </c>
      <c r="D173" s="136" t="s">
        <v>197</v>
      </c>
      <c r="E173" s="137" t="s">
        <v>432</v>
      </c>
      <c r="F173" s="138" t="s">
        <v>433</v>
      </c>
      <c r="G173" s="139" t="s">
        <v>363</v>
      </c>
      <c r="H173" s="140">
        <v>31.091000000000001</v>
      </c>
      <c r="I173" s="141"/>
      <c r="J173" s="142">
        <f>ROUND(I173*H173,2)</f>
        <v>0</v>
      </c>
      <c r="K173" s="138" t="s">
        <v>272</v>
      </c>
      <c r="L173" s="32"/>
      <c r="M173" s="143" t="s">
        <v>1</v>
      </c>
      <c r="N173" s="144" t="s">
        <v>48</v>
      </c>
      <c r="P173" s="145">
        <f>O173*H173</f>
        <v>0</v>
      </c>
      <c r="Q173" s="145">
        <v>0</v>
      </c>
      <c r="R173" s="145">
        <f>Q173*H173</f>
        <v>0</v>
      </c>
      <c r="S173" s="145">
        <v>0</v>
      </c>
      <c r="T173" s="146">
        <f>S173*H173</f>
        <v>0</v>
      </c>
      <c r="AR173" s="147" t="s">
        <v>193</v>
      </c>
      <c r="AT173" s="147" t="s">
        <v>197</v>
      </c>
      <c r="AU173" s="147" t="s">
        <v>91</v>
      </c>
      <c r="AY173" s="17" t="s">
        <v>194</v>
      </c>
      <c r="BE173" s="148">
        <f>IF(N173="základní",J173,0)</f>
        <v>0</v>
      </c>
      <c r="BF173" s="148">
        <f>IF(N173="snížená",J173,0)</f>
        <v>0</v>
      </c>
      <c r="BG173" s="148">
        <f>IF(N173="zákl. přenesená",J173,0)</f>
        <v>0</v>
      </c>
      <c r="BH173" s="148">
        <f>IF(N173="sníž. přenesená",J173,0)</f>
        <v>0</v>
      </c>
      <c r="BI173" s="148">
        <f>IF(N173="nulová",J173,0)</f>
        <v>0</v>
      </c>
      <c r="BJ173" s="17" t="s">
        <v>21</v>
      </c>
      <c r="BK173" s="148">
        <f>ROUND(I173*H173,2)</f>
        <v>0</v>
      </c>
      <c r="BL173" s="17" t="s">
        <v>193</v>
      </c>
      <c r="BM173" s="147" t="s">
        <v>1976</v>
      </c>
    </row>
    <row r="174" spans="2:65" s="1" customFormat="1" ht="29.25">
      <c r="B174" s="32"/>
      <c r="D174" s="149" t="s">
        <v>202</v>
      </c>
      <c r="F174" s="150" t="s">
        <v>435</v>
      </c>
      <c r="I174" s="151"/>
      <c r="L174" s="32"/>
      <c r="M174" s="152"/>
      <c r="T174" s="56"/>
      <c r="AT174" s="17" t="s">
        <v>202</v>
      </c>
      <c r="AU174" s="17" t="s">
        <v>91</v>
      </c>
    </row>
    <row r="175" spans="2:65" s="1" customFormat="1" ht="11.25">
      <c r="B175" s="32"/>
      <c r="D175" s="156" t="s">
        <v>275</v>
      </c>
      <c r="F175" s="157" t="s">
        <v>436</v>
      </c>
      <c r="I175" s="151"/>
      <c r="L175" s="32"/>
      <c r="M175" s="152"/>
      <c r="T175" s="56"/>
      <c r="AT175" s="17" t="s">
        <v>275</v>
      </c>
      <c r="AU175" s="17" t="s">
        <v>91</v>
      </c>
    </row>
    <row r="176" spans="2:65" s="12" customFormat="1" ht="11.25">
      <c r="B176" s="158"/>
      <c r="D176" s="149" t="s">
        <v>283</v>
      </c>
      <c r="E176" s="159" t="s">
        <v>1</v>
      </c>
      <c r="F176" s="160" t="s">
        <v>1977</v>
      </c>
      <c r="H176" s="161">
        <v>14.805</v>
      </c>
      <c r="I176" s="162"/>
      <c r="L176" s="158"/>
      <c r="M176" s="163"/>
      <c r="T176" s="164"/>
      <c r="AT176" s="159" t="s">
        <v>283</v>
      </c>
      <c r="AU176" s="159" t="s">
        <v>91</v>
      </c>
      <c r="AV176" s="12" t="s">
        <v>91</v>
      </c>
      <c r="AW176" s="12" t="s">
        <v>38</v>
      </c>
      <c r="AX176" s="12" t="s">
        <v>21</v>
      </c>
      <c r="AY176" s="159" t="s">
        <v>194</v>
      </c>
    </row>
    <row r="177" spans="2:65" s="12" customFormat="1" ht="11.25">
      <c r="B177" s="158"/>
      <c r="D177" s="149" t="s">
        <v>283</v>
      </c>
      <c r="F177" s="160" t="s">
        <v>1978</v>
      </c>
      <c r="H177" s="161">
        <v>31.091000000000001</v>
      </c>
      <c r="I177" s="162"/>
      <c r="L177" s="158"/>
      <c r="M177" s="163"/>
      <c r="T177" s="164"/>
      <c r="AT177" s="159" t="s">
        <v>283</v>
      </c>
      <c r="AU177" s="159" t="s">
        <v>91</v>
      </c>
      <c r="AV177" s="12" t="s">
        <v>91</v>
      </c>
      <c r="AW177" s="12" t="s">
        <v>4</v>
      </c>
      <c r="AX177" s="12" t="s">
        <v>21</v>
      </c>
      <c r="AY177" s="159" t="s">
        <v>194</v>
      </c>
    </row>
    <row r="178" spans="2:65" s="1" customFormat="1" ht="24.2" customHeight="1">
      <c r="B178" s="32"/>
      <c r="C178" s="136" t="s">
        <v>340</v>
      </c>
      <c r="D178" s="136" t="s">
        <v>197</v>
      </c>
      <c r="E178" s="137" t="s">
        <v>438</v>
      </c>
      <c r="F178" s="138" t="s">
        <v>439</v>
      </c>
      <c r="G178" s="139" t="s">
        <v>279</v>
      </c>
      <c r="H178" s="140">
        <v>30.675000000000001</v>
      </c>
      <c r="I178" s="141"/>
      <c r="J178" s="142">
        <f>ROUND(I178*H178,2)</f>
        <v>0</v>
      </c>
      <c r="K178" s="138" t="s">
        <v>272</v>
      </c>
      <c r="L178" s="32"/>
      <c r="M178" s="143" t="s">
        <v>1</v>
      </c>
      <c r="N178" s="144" t="s">
        <v>48</v>
      </c>
      <c r="P178" s="145">
        <f>O178*H178</f>
        <v>0</v>
      </c>
      <c r="Q178" s="145">
        <v>0</v>
      </c>
      <c r="R178" s="145">
        <f>Q178*H178</f>
        <v>0</v>
      </c>
      <c r="S178" s="145">
        <v>0</v>
      </c>
      <c r="T178" s="146">
        <f>S178*H178</f>
        <v>0</v>
      </c>
      <c r="AR178" s="147" t="s">
        <v>193</v>
      </c>
      <c r="AT178" s="147" t="s">
        <v>197</v>
      </c>
      <c r="AU178" s="147" t="s">
        <v>91</v>
      </c>
      <c r="AY178" s="17" t="s">
        <v>194</v>
      </c>
      <c r="BE178" s="148">
        <f>IF(N178="základní",J178,0)</f>
        <v>0</v>
      </c>
      <c r="BF178" s="148">
        <f>IF(N178="snížená",J178,0)</f>
        <v>0</v>
      </c>
      <c r="BG178" s="148">
        <f>IF(N178="zákl. přenesená",J178,0)</f>
        <v>0</v>
      </c>
      <c r="BH178" s="148">
        <f>IF(N178="sníž. přenesená",J178,0)</f>
        <v>0</v>
      </c>
      <c r="BI178" s="148">
        <f>IF(N178="nulová",J178,0)</f>
        <v>0</v>
      </c>
      <c r="BJ178" s="17" t="s">
        <v>21</v>
      </c>
      <c r="BK178" s="148">
        <f>ROUND(I178*H178,2)</f>
        <v>0</v>
      </c>
      <c r="BL178" s="17" t="s">
        <v>193</v>
      </c>
      <c r="BM178" s="147" t="s">
        <v>1979</v>
      </c>
    </row>
    <row r="179" spans="2:65" s="1" customFormat="1" ht="29.25">
      <c r="B179" s="32"/>
      <c r="D179" s="149" t="s">
        <v>202</v>
      </c>
      <c r="F179" s="150" t="s">
        <v>1074</v>
      </c>
      <c r="I179" s="151"/>
      <c r="L179" s="32"/>
      <c r="M179" s="152"/>
      <c r="T179" s="56"/>
      <c r="AT179" s="17" t="s">
        <v>202</v>
      </c>
      <c r="AU179" s="17" t="s">
        <v>91</v>
      </c>
    </row>
    <row r="180" spans="2:65" s="1" customFormat="1" ht="11.25">
      <c r="B180" s="32"/>
      <c r="D180" s="156" t="s">
        <v>275</v>
      </c>
      <c r="F180" s="157" t="s">
        <v>441</v>
      </c>
      <c r="I180" s="151"/>
      <c r="L180" s="32"/>
      <c r="M180" s="152"/>
      <c r="T180" s="56"/>
      <c r="AT180" s="17" t="s">
        <v>275</v>
      </c>
      <c r="AU180" s="17" t="s">
        <v>91</v>
      </c>
    </row>
    <row r="181" spans="2:65" s="12" customFormat="1" ht="11.25">
      <c r="B181" s="158"/>
      <c r="D181" s="149" t="s">
        <v>283</v>
      </c>
      <c r="E181" s="159" t="s">
        <v>1</v>
      </c>
      <c r="F181" s="160" t="s">
        <v>1980</v>
      </c>
      <c r="H181" s="161">
        <v>30.675000000000001</v>
      </c>
      <c r="I181" s="162"/>
      <c r="L181" s="158"/>
      <c r="M181" s="163"/>
      <c r="T181" s="164"/>
      <c r="AT181" s="159" t="s">
        <v>283</v>
      </c>
      <c r="AU181" s="159" t="s">
        <v>91</v>
      </c>
      <c r="AV181" s="12" t="s">
        <v>91</v>
      </c>
      <c r="AW181" s="12" t="s">
        <v>38</v>
      </c>
      <c r="AX181" s="12" t="s">
        <v>83</v>
      </c>
      <c r="AY181" s="159" t="s">
        <v>194</v>
      </c>
    </row>
    <row r="182" spans="2:65" s="1" customFormat="1" ht="24.2" customHeight="1">
      <c r="B182" s="32"/>
      <c r="C182" s="136" t="s">
        <v>346</v>
      </c>
      <c r="D182" s="136" t="s">
        <v>197</v>
      </c>
      <c r="E182" s="137" t="s">
        <v>1076</v>
      </c>
      <c r="F182" s="138" t="s">
        <v>1077</v>
      </c>
      <c r="G182" s="139" t="s">
        <v>279</v>
      </c>
      <c r="H182" s="140">
        <v>9.5749999999999993</v>
      </c>
      <c r="I182" s="141"/>
      <c r="J182" s="142">
        <f>ROUND(I182*H182,2)</f>
        <v>0</v>
      </c>
      <c r="K182" s="138" t="s">
        <v>272</v>
      </c>
      <c r="L182" s="32"/>
      <c r="M182" s="143" t="s">
        <v>1</v>
      </c>
      <c r="N182" s="144" t="s">
        <v>48</v>
      </c>
      <c r="P182" s="145">
        <f>O182*H182</f>
        <v>0</v>
      </c>
      <c r="Q182" s="145">
        <v>0</v>
      </c>
      <c r="R182" s="145">
        <f>Q182*H182</f>
        <v>0</v>
      </c>
      <c r="S182" s="145">
        <v>0</v>
      </c>
      <c r="T182" s="146">
        <f>S182*H182</f>
        <v>0</v>
      </c>
      <c r="AR182" s="147" t="s">
        <v>193</v>
      </c>
      <c r="AT182" s="147" t="s">
        <v>197</v>
      </c>
      <c r="AU182" s="147" t="s">
        <v>91</v>
      </c>
      <c r="AY182" s="17" t="s">
        <v>194</v>
      </c>
      <c r="BE182" s="148">
        <f>IF(N182="základní",J182,0)</f>
        <v>0</v>
      </c>
      <c r="BF182" s="148">
        <f>IF(N182="snížená",J182,0)</f>
        <v>0</v>
      </c>
      <c r="BG182" s="148">
        <f>IF(N182="zákl. přenesená",J182,0)</f>
        <v>0</v>
      </c>
      <c r="BH182" s="148">
        <f>IF(N182="sníž. přenesená",J182,0)</f>
        <v>0</v>
      </c>
      <c r="BI182" s="148">
        <f>IF(N182="nulová",J182,0)</f>
        <v>0</v>
      </c>
      <c r="BJ182" s="17" t="s">
        <v>21</v>
      </c>
      <c r="BK182" s="148">
        <f>ROUND(I182*H182,2)</f>
        <v>0</v>
      </c>
      <c r="BL182" s="17" t="s">
        <v>193</v>
      </c>
      <c r="BM182" s="147" t="s">
        <v>1981</v>
      </c>
    </row>
    <row r="183" spans="2:65" s="1" customFormat="1" ht="39">
      <c r="B183" s="32"/>
      <c r="D183" s="149" t="s">
        <v>202</v>
      </c>
      <c r="F183" s="150" t="s">
        <v>1079</v>
      </c>
      <c r="I183" s="151"/>
      <c r="L183" s="32"/>
      <c r="M183" s="152"/>
      <c r="T183" s="56"/>
      <c r="AT183" s="17" t="s">
        <v>202</v>
      </c>
      <c r="AU183" s="17" t="s">
        <v>91</v>
      </c>
    </row>
    <row r="184" spans="2:65" s="1" customFormat="1" ht="11.25">
      <c r="B184" s="32"/>
      <c r="D184" s="156" t="s">
        <v>275</v>
      </c>
      <c r="F184" s="157" t="s">
        <v>1080</v>
      </c>
      <c r="I184" s="151"/>
      <c r="L184" s="32"/>
      <c r="M184" s="152"/>
      <c r="T184" s="56"/>
      <c r="AT184" s="17" t="s">
        <v>275</v>
      </c>
      <c r="AU184" s="17" t="s">
        <v>91</v>
      </c>
    </row>
    <row r="185" spans="2:65" s="12" customFormat="1" ht="11.25">
      <c r="B185" s="158"/>
      <c r="D185" s="149" t="s">
        <v>283</v>
      </c>
      <c r="E185" s="159" t="s">
        <v>1</v>
      </c>
      <c r="F185" s="160" t="s">
        <v>1982</v>
      </c>
      <c r="H185" s="161">
        <v>9.5749999999999993</v>
      </c>
      <c r="I185" s="162"/>
      <c r="L185" s="158"/>
      <c r="M185" s="163"/>
      <c r="T185" s="164"/>
      <c r="AT185" s="159" t="s">
        <v>283</v>
      </c>
      <c r="AU185" s="159" t="s">
        <v>91</v>
      </c>
      <c r="AV185" s="12" t="s">
        <v>91</v>
      </c>
      <c r="AW185" s="12" t="s">
        <v>38</v>
      </c>
      <c r="AX185" s="12" t="s">
        <v>21</v>
      </c>
      <c r="AY185" s="159" t="s">
        <v>194</v>
      </c>
    </row>
    <row r="186" spans="2:65" s="1" customFormat="1" ht="16.5" customHeight="1">
      <c r="B186" s="32"/>
      <c r="C186" s="172" t="s">
        <v>352</v>
      </c>
      <c r="D186" s="172" t="s">
        <v>301</v>
      </c>
      <c r="E186" s="173" t="s">
        <v>1085</v>
      </c>
      <c r="F186" s="174" t="s">
        <v>1086</v>
      </c>
      <c r="G186" s="175" t="s">
        <v>363</v>
      </c>
      <c r="H186" s="176">
        <v>18.097000000000001</v>
      </c>
      <c r="I186" s="177"/>
      <c r="J186" s="178">
        <f>ROUND(I186*H186,2)</f>
        <v>0</v>
      </c>
      <c r="K186" s="174" t="s">
        <v>272</v>
      </c>
      <c r="L186" s="179"/>
      <c r="M186" s="180" t="s">
        <v>1</v>
      </c>
      <c r="N186" s="181" t="s">
        <v>48</v>
      </c>
      <c r="P186" s="145">
        <f>O186*H186</f>
        <v>0</v>
      </c>
      <c r="Q186" s="145">
        <v>1</v>
      </c>
      <c r="R186" s="145">
        <f>Q186*H186</f>
        <v>18.097000000000001</v>
      </c>
      <c r="S186" s="145">
        <v>0</v>
      </c>
      <c r="T186" s="146">
        <f>S186*H186</f>
        <v>0</v>
      </c>
      <c r="AR186" s="147" t="s">
        <v>232</v>
      </c>
      <c r="AT186" s="147" t="s">
        <v>301</v>
      </c>
      <c r="AU186" s="147" t="s">
        <v>91</v>
      </c>
      <c r="AY186" s="17" t="s">
        <v>194</v>
      </c>
      <c r="BE186" s="148">
        <f>IF(N186="základní",J186,0)</f>
        <v>0</v>
      </c>
      <c r="BF186" s="148">
        <f>IF(N186="snížená",J186,0)</f>
        <v>0</v>
      </c>
      <c r="BG186" s="148">
        <f>IF(N186="zákl. přenesená",J186,0)</f>
        <v>0</v>
      </c>
      <c r="BH186" s="148">
        <f>IF(N186="sníž. přenesená",J186,0)</f>
        <v>0</v>
      </c>
      <c r="BI186" s="148">
        <f>IF(N186="nulová",J186,0)</f>
        <v>0</v>
      </c>
      <c r="BJ186" s="17" t="s">
        <v>21</v>
      </c>
      <c r="BK186" s="148">
        <f>ROUND(I186*H186,2)</f>
        <v>0</v>
      </c>
      <c r="BL186" s="17" t="s">
        <v>193</v>
      </c>
      <c r="BM186" s="147" t="s">
        <v>1983</v>
      </c>
    </row>
    <row r="187" spans="2:65" s="1" customFormat="1" ht="11.25">
      <c r="B187" s="32"/>
      <c r="D187" s="149" t="s">
        <v>202</v>
      </c>
      <c r="F187" s="150" t="s">
        <v>1086</v>
      </c>
      <c r="I187" s="151"/>
      <c r="L187" s="32"/>
      <c r="M187" s="152"/>
      <c r="T187" s="56"/>
      <c r="AT187" s="17" t="s">
        <v>202</v>
      </c>
      <c r="AU187" s="17" t="s">
        <v>91</v>
      </c>
    </row>
    <row r="188" spans="2:65" s="12" customFormat="1" ht="11.25">
      <c r="B188" s="158"/>
      <c r="D188" s="149" t="s">
        <v>283</v>
      </c>
      <c r="F188" s="160" t="s">
        <v>1984</v>
      </c>
      <c r="H188" s="161">
        <v>18.097000000000001</v>
      </c>
      <c r="I188" s="162"/>
      <c r="L188" s="158"/>
      <c r="M188" s="163"/>
      <c r="T188" s="164"/>
      <c r="AT188" s="159" t="s">
        <v>283</v>
      </c>
      <c r="AU188" s="159" t="s">
        <v>91</v>
      </c>
      <c r="AV188" s="12" t="s">
        <v>91</v>
      </c>
      <c r="AW188" s="12" t="s">
        <v>4</v>
      </c>
      <c r="AX188" s="12" t="s">
        <v>21</v>
      </c>
      <c r="AY188" s="159" t="s">
        <v>194</v>
      </c>
    </row>
    <row r="189" spans="2:65" s="11" customFormat="1" ht="22.9" customHeight="1">
      <c r="B189" s="124"/>
      <c r="D189" s="125" t="s">
        <v>82</v>
      </c>
      <c r="E189" s="134" t="s">
        <v>193</v>
      </c>
      <c r="F189" s="134" t="s">
        <v>1105</v>
      </c>
      <c r="I189" s="127"/>
      <c r="J189" s="135">
        <f>BK189</f>
        <v>0</v>
      </c>
      <c r="L189" s="124"/>
      <c r="M189" s="129"/>
      <c r="P189" s="130">
        <f>SUM(P190:P196)</f>
        <v>0</v>
      </c>
      <c r="R189" s="130">
        <f>SUM(R190:R196)</f>
        <v>3.875</v>
      </c>
      <c r="T189" s="131">
        <f>SUM(T190:T196)</f>
        <v>0</v>
      </c>
      <c r="AR189" s="125" t="s">
        <v>21</v>
      </c>
      <c r="AT189" s="132" t="s">
        <v>82</v>
      </c>
      <c r="AU189" s="132" t="s">
        <v>21</v>
      </c>
      <c r="AY189" s="125" t="s">
        <v>194</v>
      </c>
      <c r="BK189" s="133">
        <f>SUM(BK190:BK196)</f>
        <v>0</v>
      </c>
    </row>
    <row r="190" spans="2:65" s="1" customFormat="1" ht="24.2" customHeight="1">
      <c r="B190" s="32"/>
      <c r="C190" s="136" t="s">
        <v>360</v>
      </c>
      <c r="D190" s="136" t="s">
        <v>197</v>
      </c>
      <c r="E190" s="137" t="s">
        <v>1106</v>
      </c>
      <c r="F190" s="138" t="s">
        <v>1107</v>
      </c>
      <c r="G190" s="139" t="s">
        <v>279</v>
      </c>
      <c r="H190" s="140">
        <v>2.0499999999999998</v>
      </c>
      <c r="I190" s="141"/>
      <c r="J190" s="142">
        <f>ROUND(I190*H190,2)</f>
        <v>0</v>
      </c>
      <c r="K190" s="138" t="s">
        <v>272</v>
      </c>
      <c r="L190" s="32"/>
      <c r="M190" s="143" t="s">
        <v>1</v>
      </c>
      <c r="N190" s="144" t="s">
        <v>48</v>
      </c>
      <c r="P190" s="145">
        <f>O190*H190</f>
        <v>0</v>
      </c>
      <c r="Q190" s="145">
        <v>0</v>
      </c>
      <c r="R190" s="145">
        <f>Q190*H190</f>
        <v>0</v>
      </c>
      <c r="S190" s="145">
        <v>0</v>
      </c>
      <c r="T190" s="146">
        <f>S190*H190</f>
        <v>0</v>
      </c>
      <c r="AR190" s="147" t="s">
        <v>193</v>
      </c>
      <c r="AT190" s="147" t="s">
        <v>197</v>
      </c>
      <c r="AU190" s="147" t="s">
        <v>91</v>
      </c>
      <c r="AY190" s="17" t="s">
        <v>194</v>
      </c>
      <c r="BE190" s="148">
        <f>IF(N190="základní",J190,0)</f>
        <v>0</v>
      </c>
      <c r="BF190" s="148">
        <f>IF(N190="snížená",J190,0)</f>
        <v>0</v>
      </c>
      <c r="BG190" s="148">
        <f>IF(N190="zákl. přenesená",J190,0)</f>
        <v>0</v>
      </c>
      <c r="BH190" s="148">
        <f>IF(N190="sníž. přenesená",J190,0)</f>
        <v>0</v>
      </c>
      <c r="BI190" s="148">
        <f>IF(N190="nulová",J190,0)</f>
        <v>0</v>
      </c>
      <c r="BJ190" s="17" t="s">
        <v>21</v>
      </c>
      <c r="BK190" s="148">
        <f>ROUND(I190*H190,2)</f>
        <v>0</v>
      </c>
      <c r="BL190" s="17" t="s">
        <v>193</v>
      </c>
      <c r="BM190" s="147" t="s">
        <v>1985</v>
      </c>
    </row>
    <row r="191" spans="2:65" s="1" customFormat="1" ht="19.5">
      <c r="B191" s="32"/>
      <c r="D191" s="149" t="s">
        <v>202</v>
      </c>
      <c r="F191" s="150" t="s">
        <v>1109</v>
      </c>
      <c r="I191" s="151"/>
      <c r="L191" s="32"/>
      <c r="M191" s="152"/>
      <c r="T191" s="56"/>
      <c r="AT191" s="17" t="s">
        <v>202</v>
      </c>
      <c r="AU191" s="17" t="s">
        <v>91</v>
      </c>
    </row>
    <row r="192" spans="2:65" s="1" customFormat="1" ht="11.25">
      <c r="B192" s="32"/>
      <c r="D192" s="156" t="s">
        <v>275</v>
      </c>
      <c r="F192" s="157" t="s">
        <v>1110</v>
      </c>
      <c r="I192" s="151"/>
      <c r="L192" s="32"/>
      <c r="M192" s="152"/>
      <c r="T192" s="56"/>
      <c r="AT192" s="17" t="s">
        <v>275</v>
      </c>
      <c r="AU192" s="17" t="s">
        <v>91</v>
      </c>
    </row>
    <row r="193" spans="2:65" s="12" customFormat="1" ht="11.25">
      <c r="B193" s="158"/>
      <c r="D193" s="149" t="s">
        <v>283</v>
      </c>
      <c r="E193" s="159" t="s">
        <v>1</v>
      </c>
      <c r="F193" s="160" t="s">
        <v>1986</v>
      </c>
      <c r="H193" s="161">
        <v>2.0499999999999998</v>
      </c>
      <c r="I193" s="162"/>
      <c r="L193" s="158"/>
      <c r="M193" s="163"/>
      <c r="T193" s="164"/>
      <c r="AT193" s="159" t="s">
        <v>283</v>
      </c>
      <c r="AU193" s="159" t="s">
        <v>91</v>
      </c>
      <c r="AV193" s="12" t="s">
        <v>91</v>
      </c>
      <c r="AW193" s="12" t="s">
        <v>38</v>
      </c>
      <c r="AX193" s="12" t="s">
        <v>83</v>
      </c>
      <c r="AY193" s="159" t="s">
        <v>194</v>
      </c>
    </row>
    <row r="194" spans="2:65" s="1" customFormat="1" ht="16.5" customHeight="1">
      <c r="B194" s="32"/>
      <c r="C194" s="172" t="s">
        <v>479</v>
      </c>
      <c r="D194" s="172" t="s">
        <v>301</v>
      </c>
      <c r="E194" s="173" t="s">
        <v>1085</v>
      </c>
      <c r="F194" s="174" t="s">
        <v>1086</v>
      </c>
      <c r="G194" s="175" t="s">
        <v>363</v>
      </c>
      <c r="H194" s="176">
        <v>3.875</v>
      </c>
      <c r="I194" s="177"/>
      <c r="J194" s="178">
        <f>ROUND(I194*H194,2)</f>
        <v>0</v>
      </c>
      <c r="K194" s="174" t="s">
        <v>272</v>
      </c>
      <c r="L194" s="179"/>
      <c r="M194" s="180" t="s">
        <v>1</v>
      </c>
      <c r="N194" s="181" t="s">
        <v>48</v>
      </c>
      <c r="P194" s="145">
        <f>O194*H194</f>
        <v>0</v>
      </c>
      <c r="Q194" s="145">
        <v>1</v>
      </c>
      <c r="R194" s="145">
        <f>Q194*H194</f>
        <v>3.875</v>
      </c>
      <c r="S194" s="145">
        <v>0</v>
      </c>
      <c r="T194" s="146">
        <f>S194*H194</f>
        <v>0</v>
      </c>
      <c r="AR194" s="147" t="s">
        <v>232</v>
      </c>
      <c r="AT194" s="147" t="s">
        <v>301</v>
      </c>
      <c r="AU194" s="147" t="s">
        <v>91</v>
      </c>
      <c r="AY194" s="17" t="s">
        <v>194</v>
      </c>
      <c r="BE194" s="148">
        <f>IF(N194="základní",J194,0)</f>
        <v>0</v>
      </c>
      <c r="BF194" s="148">
        <f>IF(N194="snížená",J194,0)</f>
        <v>0</v>
      </c>
      <c r="BG194" s="148">
        <f>IF(N194="zákl. přenesená",J194,0)</f>
        <v>0</v>
      </c>
      <c r="BH194" s="148">
        <f>IF(N194="sníž. přenesená",J194,0)</f>
        <v>0</v>
      </c>
      <c r="BI194" s="148">
        <f>IF(N194="nulová",J194,0)</f>
        <v>0</v>
      </c>
      <c r="BJ194" s="17" t="s">
        <v>21</v>
      </c>
      <c r="BK194" s="148">
        <f>ROUND(I194*H194,2)</f>
        <v>0</v>
      </c>
      <c r="BL194" s="17" t="s">
        <v>193</v>
      </c>
      <c r="BM194" s="147" t="s">
        <v>1987</v>
      </c>
    </row>
    <row r="195" spans="2:65" s="1" customFormat="1" ht="11.25">
      <c r="B195" s="32"/>
      <c r="D195" s="149" t="s">
        <v>202</v>
      </c>
      <c r="F195" s="150" t="s">
        <v>1086</v>
      </c>
      <c r="I195" s="151"/>
      <c r="L195" s="32"/>
      <c r="M195" s="152"/>
      <c r="T195" s="56"/>
      <c r="AT195" s="17" t="s">
        <v>202</v>
      </c>
      <c r="AU195" s="17" t="s">
        <v>91</v>
      </c>
    </row>
    <row r="196" spans="2:65" s="12" customFormat="1" ht="11.25">
      <c r="B196" s="158"/>
      <c r="D196" s="149" t="s">
        <v>283</v>
      </c>
      <c r="F196" s="160" t="s">
        <v>1988</v>
      </c>
      <c r="H196" s="161">
        <v>3.875</v>
      </c>
      <c r="I196" s="162"/>
      <c r="L196" s="158"/>
      <c r="M196" s="163"/>
      <c r="T196" s="164"/>
      <c r="AT196" s="159" t="s">
        <v>283</v>
      </c>
      <c r="AU196" s="159" t="s">
        <v>91</v>
      </c>
      <c r="AV196" s="12" t="s">
        <v>91</v>
      </c>
      <c r="AW196" s="12" t="s">
        <v>4</v>
      </c>
      <c r="AX196" s="12" t="s">
        <v>21</v>
      </c>
      <c r="AY196" s="159" t="s">
        <v>194</v>
      </c>
    </row>
    <row r="197" spans="2:65" s="11" customFormat="1" ht="22.9" customHeight="1">
      <c r="B197" s="124"/>
      <c r="D197" s="125" t="s">
        <v>82</v>
      </c>
      <c r="E197" s="134" t="s">
        <v>232</v>
      </c>
      <c r="F197" s="134" t="s">
        <v>1140</v>
      </c>
      <c r="I197" s="127"/>
      <c r="J197" s="135">
        <f>BK197</f>
        <v>0</v>
      </c>
      <c r="L197" s="124"/>
      <c r="M197" s="129"/>
      <c r="P197" s="130">
        <f>SUM(P198:P226)</f>
        <v>0</v>
      </c>
      <c r="R197" s="130">
        <f>SUM(R198:R226)</f>
        <v>2.4076050000000002E-2</v>
      </c>
      <c r="T197" s="131">
        <f>SUM(T198:T226)</f>
        <v>0</v>
      </c>
      <c r="AR197" s="125" t="s">
        <v>21</v>
      </c>
      <c r="AT197" s="132" t="s">
        <v>82</v>
      </c>
      <c r="AU197" s="132" t="s">
        <v>21</v>
      </c>
      <c r="AY197" s="125" t="s">
        <v>194</v>
      </c>
      <c r="BK197" s="133">
        <f>SUM(BK198:BK226)</f>
        <v>0</v>
      </c>
    </row>
    <row r="198" spans="2:65" s="1" customFormat="1" ht="24.2" customHeight="1">
      <c r="B198" s="32"/>
      <c r="C198" s="136" t="s">
        <v>484</v>
      </c>
      <c r="D198" s="136" t="s">
        <v>197</v>
      </c>
      <c r="E198" s="137" t="s">
        <v>1989</v>
      </c>
      <c r="F198" s="138" t="s">
        <v>1990</v>
      </c>
      <c r="G198" s="139" t="s">
        <v>492</v>
      </c>
      <c r="H198" s="140">
        <v>41</v>
      </c>
      <c r="I198" s="141"/>
      <c r="J198" s="142">
        <f>ROUND(I198*H198,2)</f>
        <v>0</v>
      </c>
      <c r="K198" s="138" t="s">
        <v>272</v>
      </c>
      <c r="L198" s="32"/>
      <c r="M198" s="143" t="s">
        <v>1</v>
      </c>
      <c r="N198" s="144" t="s">
        <v>48</v>
      </c>
      <c r="P198" s="145">
        <f>O198*H198</f>
        <v>0</v>
      </c>
      <c r="Q198" s="145">
        <v>0</v>
      </c>
      <c r="R198" s="145">
        <f>Q198*H198</f>
        <v>0</v>
      </c>
      <c r="S198" s="145">
        <v>0</v>
      </c>
      <c r="T198" s="146">
        <f>S198*H198</f>
        <v>0</v>
      </c>
      <c r="AR198" s="147" t="s">
        <v>193</v>
      </c>
      <c r="AT198" s="147" t="s">
        <v>197</v>
      </c>
      <c r="AU198" s="147" t="s">
        <v>91</v>
      </c>
      <c r="AY198" s="17" t="s">
        <v>194</v>
      </c>
      <c r="BE198" s="148">
        <f>IF(N198="základní",J198,0)</f>
        <v>0</v>
      </c>
      <c r="BF198" s="148">
        <f>IF(N198="snížená",J198,0)</f>
        <v>0</v>
      </c>
      <c r="BG198" s="148">
        <f>IF(N198="zákl. přenesená",J198,0)</f>
        <v>0</v>
      </c>
      <c r="BH198" s="148">
        <f>IF(N198="sníž. přenesená",J198,0)</f>
        <v>0</v>
      </c>
      <c r="BI198" s="148">
        <f>IF(N198="nulová",J198,0)</f>
        <v>0</v>
      </c>
      <c r="BJ198" s="17" t="s">
        <v>21</v>
      </c>
      <c r="BK198" s="148">
        <f>ROUND(I198*H198,2)</f>
        <v>0</v>
      </c>
      <c r="BL198" s="17" t="s">
        <v>193</v>
      </c>
      <c r="BM198" s="147" t="s">
        <v>1991</v>
      </c>
    </row>
    <row r="199" spans="2:65" s="1" customFormat="1" ht="19.5">
      <c r="B199" s="32"/>
      <c r="D199" s="149" t="s">
        <v>202</v>
      </c>
      <c r="F199" s="150" t="s">
        <v>1992</v>
      </c>
      <c r="I199" s="151"/>
      <c r="L199" s="32"/>
      <c r="M199" s="152"/>
      <c r="T199" s="56"/>
      <c r="AT199" s="17" t="s">
        <v>202</v>
      </c>
      <c r="AU199" s="17" t="s">
        <v>91</v>
      </c>
    </row>
    <row r="200" spans="2:65" s="1" customFormat="1" ht="11.25">
      <c r="B200" s="32"/>
      <c r="D200" s="156" t="s">
        <v>275</v>
      </c>
      <c r="F200" s="157" t="s">
        <v>1993</v>
      </c>
      <c r="I200" s="151"/>
      <c r="L200" s="32"/>
      <c r="M200" s="152"/>
      <c r="T200" s="56"/>
      <c r="AT200" s="17" t="s">
        <v>275</v>
      </c>
      <c r="AU200" s="17" t="s">
        <v>91</v>
      </c>
    </row>
    <row r="201" spans="2:65" s="12" customFormat="1" ht="11.25">
      <c r="B201" s="158"/>
      <c r="D201" s="149" t="s">
        <v>283</v>
      </c>
      <c r="E201" s="159" t="s">
        <v>1</v>
      </c>
      <c r="F201" s="160" t="s">
        <v>1994</v>
      </c>
      <c r="H201" s="161">
        <v>41</v>
      </c>
      <c r="I201" s="162"/>
      <c r="L201" s="158"/>
      <c r="M201" s="163"/>
      <c r="T201" s="164"/>
      <c r="AT201" s="159" t="s">
        <v>283</v>
      </c>
      <c r="AU201" s="159" t="s">
        <v>91</v>
      </c>
      <c r="AV201" s="12" t="s">
        <v>91</v>
      </c>
      <c r="AW201" s="12" t="s">
        <v>38</v>
      </c>
      <c r="AX201" s="12" t="s">
        <v>21</v>
      </c>
      <c r="AY201" s="159" t="s">
        <v>194</v>
      </c>
    </row>
    <row r="202" spans="2:65" s="1" customFormat="1" ht="24.2" customHeight="1">
      <c r="B202" s="32"/>
      <c r="C202" s="172" t="s">
        <v>489</v>
      </c>
      <c r="D202" s="172" t="s">
        <v>301</v>
      </c>
      <c r="E202" s="173" t="s">
        <v>1995</v>
      </c>
      <c r="F202" s="174" t="s">
        <v>1996</v>
      </c>
      <c r="G202" s="175" t="s">
        <v>492</v>
      </c>
      <c r="H202" s="176">
        <v>41.615000000000002</v>
      </c>
      <c r="I202" s="177"/>
      <c r="J202" s="178">
        <f>ROUND(I202*H202,2)</f>
        <v>0</v>
      </c>
      <c r="K202" s="174" t="s">
        <v>272</v>
      </c>
      <c r="L202" s="179"/>
      <c r="M202" s="180" t="s">
        <v>1</v>
      </c>
      <c r="N202" s="181" t="s">
        <v>48</v>
      </c>
      <c r="P202" s="145">
        <f>O202*H202</f>
        <v>0</v>
      </c>
      <c r="Q202" s="145">
        <v>2.7E-4</v>
      </c>
      <c r="R202" s="145">
        <f>Q202*H202</f>
        <v>1.1236050000000001E-2</v>
      </c>
      <c r="S202" s="145">
        <v>0</v>
      </c>
      <c r="T202" s="146">
        <f>S202*H202</f>
        <v>0</v>
      </c>
      <c r="AR202" s="147" t="s">
        <v>232</v>
      </c>
      <c r="AT202" s="147" t="s">
        <v>301</v>
      </c>
      <c r="AU202" s="147" t="s">
        <v>91</v>
      </c>
      <c r="AY202" s="17" t="s">
        <v>194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7" t="s">
        <v>21</v>
      </c>
      <c r="BK202" s="148">
        <f>ROUND(I202*H202,2)</f>
        <v>0</v>
      </c>
      <c r="BL202" s="17" t="s">
        <v>193</v>
      </c>
      <c r="BM202" s="147" t="s">
        <v>1997</v>
      </c>
    </row>
    <row r="203" spans="2:65" s="1" customFormat="1" ht="11.25">
      <c r="B203" s="32"/>
      <c r="D203" s="149" t="s">
        <v>202</v>
      </c>
      <c r="F203" s="150" t="s">
        <v>1996</v>
      </c>
      <c r="I203" s="151"/>
      <c r="L203" s="32"/>
      <c r="M203" s="152"/>
      <c r="T203" s="56"/>
      <c r="AT203" s="17" t="s">
        <v>202</v>
      </c>
      <c r="AU203" s="17" t="s">
        <v>91</v>
      </c>
    </row>
    <row r="204" spans="2:65" s="12" customFormat="1" ht="11.25">
      <c r="B204" s="158"/>
      <c r="D204" s="149" t="s">
        <v>283</v>
      </c>
      <c r="F204" s="160" t="s">
        <v>1998</v>
      </c>
      <c r="H204" s="161">
        <v>41.615000000000002</v>
      </c>
      <c r="I204" s="162"/>
      <c r="L204" s="158"/>
      <c r="M204" s="163"/>
      <c r="T204" s="164"/>
      <c r="AT204" s="159" t="s">
        <v>283</v>
      </c>
      <c r="AU204" s="159" t="s">
        <v>91</v>
      </c>
      <c r="AV204" s="12" t="s">
        <v>91</v>
      </c>
      <c r="AW204" s="12" t="s">
        <v>4</v>
      </c>
      <c r="AX204" s="12" t="s">
        <v>21</v>
      </c>
      <c r="AY204" s="159" t="s">
        <v>194</v>
      </c>
    </row>
    <row r="205" spans="2:65" s="1" customFormat="1" ht="24.2" customHeight="1">
      <c r="B205" s="32"/>
      <c r="C205" s="136" t="s">
        <v>7</v>
      </c>
      <c r="D205" s="136" t="s">
        <v>197</v>
      </c>
      <c r="E205" s="137" t="s">
        <v>1999</v>
      </c>
      <c r="F205" s="138" t="s">
        <v>2000</v>
      </c>
      <c r="G205" s="139" t="s">
        <v>564</v>
      </c>
      <c r="H205" s="140">
        <v>8</v>
      </c>
      <c r="I205" s="141"/>
      <c r="J205" s="142">
        <f>ROUND(I205*H205,2)</f>
        <v>0</v>
      </c>
      <c r="K205" s="138" t="s">
        <v>272</v>
      </c>
      <c r="L205" s="32"/>
      <c r="M205" s="143" t="s">
        <v>1</v>
      </c>
      <c r="N205" s="144" t="s">
        <v>48</v>
      </c>
      <c r="P205" s="145">
        <f>O205*H205</f>
        <v>0</v>
      </c>
      <c r="Q205" s="145">
        <v>0</v>
      </c>
      <c r="R205" s="145">
        <f>Q205*H205</f>
        <v>0</v>
      </c>
      <c r="S205" s="145">
        <v>0</v>
      </c>
      <c r="T205" s="146">
        <f>S205*H205</f>
        <v>0</v>
      </c>
      <c r="AR205" s="147" t="s">
        <v>193</v>
      </c>
      <c r="AT205" s="147" t="s">
        <v>197</v>
      </c>
      <c r="AU205" s="147" t="s">
        <v>91</v>
      </c>
      <c r="AY205" s="17" t="s">
        <v>194</v>
      </c>
      <c r="BE205" s="148">
        <f>IF(N205="základní",J205,0)</f>
        <v>0</v>
      </c>
      <c r="BF205" s="148">
        <f>IF(N205="snížená",J205,0)</f>
        <v>0</v>
      </c>
      <c r="BG205" s="148">
        <f>IF(N205="zákl. přenesená",J205,0)</f>
        <v>0</v>
      </c>
      <c r="BH205" s="148">
        <f>IF(N205="sníž. přenesená",J205,0)</f>
        <v>0</v>
      </c>
      <c r="BI205" s="148">
        <f>IF(N205="nulová",J205,0)</f>
        <v>0</v>
      </c>
      <c r="BJ205" s="17" t="s">
        <v>21</v>
      </c>
      <c r="BK205" s="148">
        <f>ROUND(I205*H205,2)</f>
        <v>0</v>
      </c>
      <c r="BL205" s="17" t="s">
        <v>193</v>
      </c>
      <c r="BM205" s="147" t="s">
        <v>2001</v>
      </c>
    </row>
    <row r="206" spans="2:65" s="1" customFormat="1" ht="19.5">
      <c r="B206" s="32"/>
      <c r="D206" s="149" t="s">
        <v>202</v>
      </c>
      <c r="F206" s="150" t="s">
        <v>2002</v>
      </c>
      <c r="I206" s="151"/>
      <c r="L206" s="32"/>
      <c r="M206" s="152"/>
      <c r="T206" s="56"/>
      <c r="AT206" s="17" t="s">
        <v>202</v>
      </c>
      <c r="AU206" s="17" t="s">
        <v>91</v>
      </c>
    </row>
    <row r="207" spans="2:65" s="1" customFormat="1" ht="11.25">
      <c r="B207" s="32"/>
      <c r="D207" s="156" t="s">
        <v>275</v>
      </c>
      <c r="F207" s="157" t="s">
        <v>2003</v>
      </c>
      <c r="I207" s="151"/>
      <c r="L207" s="32"/>
      <c r="M207" s="152"/>
      <c r="T207" s="56"/>
      <c r="AT207" s="17" t="s">
        <v>275</v>
      </c>
      <c r="AU207" s="17" t="s">
        <v>91</v>
      </c>
    </row>
    <row r="208" spans="2:65" s="1" customFormat="1" ht="16.5" customHeight="1">
      <c r="B208" s="32"/>
      <c r="C208" s="172" t="s">
        <v>502</v>
      </c>
      <c r="D208" s="172" t="s">
        <v>301</v>
      </c>
      <c r="E208" s="173" t="s">
        <v>2004</v>
      </c>
      <c r="F208" s="174" t="s">
        <v>2005</v>
      </c>
      <c r="G208" s="175" t="s">
        <v>564</v>
      </c>
      <c r="H208" s="176">
        <v>8</v>
      </c>
      <c r="I208" s="177"/>
      <c r="J208" s="178">
        <f>ROUND(I208*H208,2)</f>
        <v>0</v>
      </c>
      <c r="K208" s="174" t="s">
        <v>272</v>
      </c>
      <c r="L208" s="179"/>
      <c r="M208" s="180" t="s">
        <v>1</v>
      </c>
      <c r="N208" s="181" t="s">
        <v>48</v>
      </c>
      <c r="P208" s="145">
        <f>O208*H208</f>
        <v>0</v>
      </c>
      <c r="Q208" s="145">
        <v>6.0000000000000002E-5</v>
      </c>
      <c r="R208" s="145">
        <f>Q208*H208</f>
        <v>4.8000000000000001E-4</v>
      </c>
      <c r="S208" s="145">
        <v>0</v>
      </c>
      <c r="T208" s="146">
        <f>S208*H208</f>
        <v>0</v>
      </c>
      <c r="AR208" s="147" t="s">
        <v>232</v>
      </c>
      <c r="AT208" s="147" t="s">
        <v>301</v>
      </c>
      <c r="AU208" s="147" t="s">
        <v>91</v>
      </c>
      <c r="AY208" s="17" t="s">
        <v>194</v>
      </c>
      <c r="BE208" s="148">
        <f>IF(N208="základní",J208,0)</f>
        <v>0</v>
      </c>
      <c r="BF208" s="148">
        <f>IF(N208="snížená",J208,0)</f>
        <v>0</v>
      </c>
      <c r="BG208" s="148">
        <f>IF(N208="zákl. přenesená",J208,0)</f>
        <v>0</v>
      </c>
      <c r="BH208" s="148">
        <f>IF(N208="sníž. přenesená",J208,0)</f>
        <v>0</v>
      </c>
      <c r="BI208" s="148">
        <f>IF(N208="nulová",J208,0)</f>
        <v>0</v>
      </c>
      <c r="BJ208" s="17" t="s">
        <v>21</v>
      </c>
      <c r="BK208" s="148">
        <f>ROUND(I208*H208,2)</f>
        <v>0</v>
      </c>
      <c r="BL208" s="17" t="s">
        <v>193</v>
      </c>
      <c r="BM208" s="147" t="s">
        <v>2006</v>
      </c>
    </row>
    <row r="209" spans="2:65" s="1" customFormat="1" ht="11.25">
      <c r="B209" s="32"/>
      <c r="D209" s="149" t="s">
        <v>202</v>
      </c>
      <c r="F209" s="150" t="s">
        <v>2005</v>
      </c>
      <c r="I209" s="151"/>
      <c r="L209" s="32"/>
      <c r="M209" s="152"/>
      <c r="T209" s="56"/>
      <c r="AT209" s="17" t="s">
        <v>202</v>
      </c>
      <c r="AU209" s="17" t="s">
        <v>91</v>
      </c>
    </row>
    <row r="210" spans="2:65" s="1" customFormat="1" ht="24.2" customHeight="1">
      <c r="B210" s="32"/>
      <c r="C210" s="136" t="s">
        <v>507</v>
      </c>
      <c r="D210" s="136" t="s">
        <v>197</v>
      </c>
      <c r="E210" s="137" t="s">
        <v>2007</v>
      </c>
      <c r="F210" s="138" t="s">
        <v>2008</v>
      </c>
      <c r="G210" s="139" t="s">
        <v>492</v>
      </c>
      <c r="H210" s="140">
        <v>41</v>
      </c>
      <c r="I210" s="141"/>
      <c r="J210" s="142">
        <f>ROUND(I210*H210,2)</f>
        <v>0</v>
      </c>
      <c r="K210" s="138" t="s">
        <v>272</v>
      </c>
      <c r="L210" s="32"/>
      <c r="M210" s="143" t="s">
        <v>1</v>
      </c>
      <c r="N210" s="144" t="s">
        <v>48</v>
      </c>
      <c r="P210" s="145">
        <f>O210*H210</f>
        <v>0</v>
      </c>
      <c r="Q210" s="145">
        <v>0</v>
      </c>
      <c r="R210" s="145">
        <f>Q210*H210</f>
        <v>0</v>
      </c>
      <c r="S210" s="145">
        <v>0</v>
      </c>
      <c r="T210" s="146">
        <f>S210*H210</f>
        <v>0</v>
      </c>
      <c r="AR210" s="147" t="s">
        <v>193</v>
      </c>
      <c r="AT210" s="147" t="s">
        <v>197</v>
      </c>
      <c r="AU210" s="147" t="s">
        <v>91</v>
      </c>
      <c r="AY210" s="17" t="s">
        <v>194</v>
      </c>
      <c r="BE210" s="148">
        <f>IF(N210="základní",J210,0)</f>
        <v>0</v>
      </c>
      <c r="BF210" s="148">
        <f>IF(N210="snížená",J210,0)</f>
        <v>0</v>
      </c>
      <c r="BG210" s="148">
        <f>IF(N210="zákl. přenesená",J210,0)</f>
        <v>0</v>
      </c>
      <c r="BH210" s="148">
        <f>IF(N210="sníž. přenesená",J210,0)</f>
        <v>0</v>
      </c>
      <c r="BI210" s="148">
        <f>IF(N210="nulová",J210,0)</f>
        <v>0</v>
      </c>
      <c r="BJ210" s="17" t="s">
        <v>21</v>
      </c>
      <c r="BK210" s="148">
        <f>ROUND(I210*H210,2)</f>
        <v>0</v>
      </c>
      <c r="BL210" s="17" t="s">
        <v>193</v>
      </c>
      <c r="BM210" s="147" t="s">
        <v>2009</v>
      </c>
    </row>
    <row r="211" spans="2:65" s="1" customFormat="1" ht="11.25">
      <c r="B211" s="32"/>
      <c r="D211" s="149" t="s">
        <v>202</v>
      </c>
      <c r="F211" s="150" t="s">
        <v>2008</v>
      </c>
      <c r="I211" s="151"/>
      <c r="L211" s="32"/>
      <c r="M211" s="152"/>
      <c r="T211" s="56"/>
      <c r="AT211" s="17" t="s">
        <v>202</v>
      </c>
      <c r="AU211" s="17" t="s">
        <v>91</v>
      </c>
    </row>
    <row r="212" spans="2:65" s="1" customFormat="1" ht="11.25">
      <c r="B212" s="32"/>
      <c r="D212" s="156" t="s">
        <v>275</v>
      </c>
      <c r="F212" s="157" t="s">
        <v>2010</v>
      </c>
      <c r="I212" s="151"/>
      <c r="L212" s="32"/>
      <c r="M212" s="152"/>
      <c r="T212" s="56"/>
      <c r="AT212" s="17" t="s">
        <v>275</v>
      </c>
      <c r="AU212" s="17" t="s">
        <v>91</v>
      </c>
    </row>
    <row r="213" spans="2:65" s="1" customFormat="1" ht="16.5" customHeight="1">
      <c r="B213" s="32"/>
      <c r="C213" s="136" t="s">
        <v>440</v>
      </c>
      <c r="D213" s="136" t="s">
        <v>197</v>
      </c>
      <c r="E213" s="137" t="s">
        <v>2011</v>
      </c>
      <c r="F213" s="138" t="s">
        <v>2012</v>
      </c>
      <c r="G213" s="139" t="s">
        <v>492</v>
      </c>
      <c r="H213" s="140">
        <v>41</v>
      </c>
      <c r="I213" s="141"/>
      <c r="J213" s="142">
        <f>ROUND(I213*H213,2)</f>
        <v>0</v>
      </c>
      <c r="K213" s="138" t="s">
        <v>272</v>
      </c>
      <c r="L213" s="32"/>
      <c r="M213" s="143" t="s">
        <v>1</v>
      </c>
      <c r="N213" s="144" t="s">
        <v>48</v>
      </c>
      <c r="P213" s="145">
        <f>O213*H213</f>
        <v>0</v>
      </c>
      <c r="Q213" s="145">
        <v>0</v>
      </c>
      <c r="R213" s="145">
        <f>Q213*H213</f>
        <v>0</v>
      </c>
      <c r="S213" s="145">
        <v>0</v>
      </c>
      <c r="T213" s="146">
        <f>S213*H213</f>
        <v>0</v>
      </c>
      <c r="AR213" s="147" t="s">
        <v>193</v>
      </c>
      <c r="AT213" s="147" t="s">
        <v>197</v>
      </c>
      <c r="AU213" s="147" t="s">
        <v>91</v>
      </c>
      <c r="AY213" s="17" t="s">
        <v>194</v>
      </c>
      <c r="BE213" s="148">
        <f>IF(N213="základní",J213,0)</f>
        <v>0</v>
      </c>
      <c r="BF213" s="148">
        <f>IF(N213="snížená",J213,0)</f>
        <v>0</v>
      </c>
      <c r="BG213" s="148">
        <f>IF(N213="zákl. přenesená",J213,0)</f>
        <v>0</v>
      </c>
      <c r="BH213" s="148">
        <f>IF(N213="sníž. přenesená",J213,0)</f>
        <v>0</v>
      </c>
      <c r="BI213" s="148">
        <f>IF(N213="nulová",J213,0)</f>
        <v>0</v>
      </c>
      <c r="BJ213" s="17" t="s">
        <v>21</v>
      </c>
      <c r="BK213" s="148">
        <f>ROUND(I213*H213,2)</f>
        <v>0</v>
      </c>
      <c r="BL213" s="17" t="s">
        <v>193</v>
      </c>
      <c r="BM213" s="147" t="s">
        <v>2013</v>
      </c>
    </row>
    <row r="214" spans="2:65" s="1" customFormat="1" ht="11.25">
      <c r="B214" s="32"/>
      <c r="D214" s="149" t="s">
        <v>202</v>
      </c>
      <c r="F214" s="150" t="s">
        <v>2014</v>
      </c>
      <c r="I214" s="151"/>
      <c r="L214" s="32"/>
      <c r="M214" s="152"/>
      <c r="T214" s="56"/>
      <c r="AT214" s="17" t="s">
        <v>202</v>
      </c>
      <c r="AU214" s="17" t="s">
        <v>91</v>
      </c>
    </row>
    <row r="215" spans="2:65" s="1" customFormat="1" ht="11.25">
      <c r="B215" s="32"/>
      <c r="D215" s="156" t="s">
        <v>275</v>
      </c>
      <c r="F215" s="157" t="s">
        <v>2015</v>
      </c>
      <c r="I215" s="151"/>
      <c r="L215" s="32"/>
      <c r="M215" s="152"/>
      <c r="T215" s="56"/>
      <c r="AT215" s="17" t="s">
        <v>275</v>
      </c>
      <c r="AU215" s="17" t="s">
        <v>91</v>
      </c>
    </row>
    <row r="216" spans="2:65" s="1" customFormat="1" ht="16.5" customHeight="1">
      <c r="B216" s="32"/>
      <c r="C216" s="136" t="s">
        <v>516</v>
      </c>
      <c r="D216" s="136" t="s">
        <v>197</v>
      </c>
      <c r="E216" s="137" t="s">
        <v>1328</v>
      </c>
      <c r="F216" s="138" t="s">
        <v>1329</v>
      </c>
      <c r="G216" s="139" t="s">
        <v>564</v>
      </c>
      <c r="H216" s="140">
        <v>8</v>
      </c>
      <c r="I216" s="141"/>
      <c r="J216" s="142">
        <f>ROUND(I216*H216,2)</f>
        <v>0</v>
      </c>
      <c r="K216" s="138" t="s">
        <v>272</v>
      </c>
      <c r="L216" s="32"/>
      <c r="M216" s="143" t="s">
        <v>1</v>
      </c>
      <c r="N216" s="144" t="s">
        <v>48</v>
      </c>
      <c r="P216" s="145">
        <f>O216*H216</f>
        <v>0</v>
      </c>
      <c r="Q216" s="145">
        <v>1.1E-4</v>
      </c>
      <c r="R216" s="145">
        <f>Q216*H216</f>
        <v>8.8000000000000003E-4</v>
      </c>
      <c r="S216" s="145">
        <v>0</v>
      </c>
      <c r="T216" s="146">
        <f>S216*H216</f>
        <v>0</v>
      </c>
      <c r="AR216" s="147" t="s">
        <v>193</v>
      </c>
      <c r="AT216" s="147" t="s">
        <v>197</v>
      </c>
      <c r="AU216" s="147" t="s">
        <v>91</v>
      </c>
      <c r="AY216" s="17" t="s">
        <v>194</v>
      </c>
      <c r="BE216" s="148">
        <f>IF(N216="základní",J216,0)</f>
        <v>0</v>
      </c>
      <c r="BF216" s="148">
        <f>IF(N216="snížená",J216,0)</f>
        <v>0</v>
      </c>
      <c r="BG216" s="148">
        <f>IF(N216="zákl. přenesená",J216,0)</f>
        <v>0</v>
      </c>
      <c r="BH216" s="148">
        <f>IF(N216="sníž. přenesená",J216,0)</f>
        <v>0</v>
      </c>
      <c r="BI216" s="148">
        <f>IF(N216="nulová",J216,0)</f>
        <v>0</v>
      </c>
      <c r="BJ216" s="17" t="s">
        <v>21</v>
      </c>
      <c r="BK216" s="148">
        <f>ROUND(I216*H216,2)</f>
        <v>0</v>
      </c>
      <c r="BL216" s="17" t="s">
        <v>193</v>
      </c>
      <c r="BM216" s="147" t="s">
        <v>2016</v>
      </c>
    </row>
    <row r="217" spans="2:65" s="1" customFormat="1" ht="19.5">
      <c r="B217" s="32"/>
      <c r="D217" s="149" t="s">
        <v>202</v>
      </c>
      <c r="F217" s="150" t="s">
        <v>1331</v>
      </c>
      <c r="I217" s="151"/>
      <c r="L217" s="32"/>
      <c r="M217" s="152"/>
      <c r="T217" s="56"/>
      <c r="AT217" s="17" t="s">
        <v>202</v>
      </c>
      <c r="AU217" s="17" t="s">
        <v>91</v>
      </c>
    </row>
    <row r="218" spans="2:65" s="1" customFormat="1" ht="11.25">
      <c r="B218" s="32"/>
      <c r="D218" s="156" t="s">
        <v>275</v>
      </c>
      <c r="F218" s="157" t="s">
        <v>1332</v>
      </c>
      <c r="I218" s="151"/>
      <c r="L218" s="32"/>
      <c r="M218" s="152"/>
      <c r="T218" s="56"/>
      <c r="AT218" s="17" t="s">
        <v>275</v>
      </c>
      <c r="AU218" s="17" t="s">
        <v>91</v>
      </c>
    </row>
    <row r="219" spans="2:65" s="1" customFormat="1" ht="21.75" customHeight="1">
      <c r="B219" s="32"/>
      <c r="C219" s="136" t="s">
        <v>521</v>
      </c>
      <c r="D219" s="136" t="s">
        <v>197</v>
      </c>
      <c r="E219" s="137" t="s">
        <v>1908</v>
      </c>
      <c r="F219" s="138" t="s">
        <v>1909</v>
      </c>
      <c r="G219" s="139" t="s">
        <v>492</v>
      </c>
      <c r="H219" s="140">
        <v>41</v>
      </c>
      <c r="I219" s="141"/>
      <c r="J219" s="142">
        <f>ROUND(I219*H219,2)</f>
        <v>0</v>
      </c>
      <c r="K219" s="138" t="s">
        <v>272</v>
      </c>
      <c r="L219" s="32"/>
      <c r="M219" s="143" t="s">
        <v>1</v>
      </c>
      <c r="N219" s="144" t="s">
        <v>48</v>
      </c>
      <c r="P219" s="145">
        <f>O219*H219</f>
        <v>0</v>
      </c>
      <c r="Q219" s="145">
        <v>1.9000000000000001E-4</v>
      </c>
      <c r="R219" s="145">
        <f>Q219*H219</f>
        <v>7.79E-3</v>
      </c>
      <c r="S219" s="145">
        <v>0</v>
      </c>
      <c r="T219" s="146">
        <f>S219*H219</f>
        <v>0</v>
      </c>
      <c r="AR219" s="147" t="s">
        <v>193</v>
      </c>
      <c r="AT219" s="147" t="s">
        <v>197</v>
      </c>
      <c r="AU219" s="147" t="s">
        <v>91</v>
      </c>
      <c r="AY219" s="17" t="s">
        <v>194</v>
      </c>
      <c r="BE219" s="148">
        <f>IF(N219="základní",J219,0)</f>
        <v>0</v>
      </c>
      <c r="BF219" s="148">
        <f>IF(N219="snížená",J219,0)</f>
        <v>0</v>
      </c>
      <c r="BG219" s="148">
        <f>IF(N219="zákl. přenesená",J219,0)</f>
        <v>0</v>
      </c>
      <c r="BH219" s="148">
        <f>IF(N219="sníž. přenesená",J219,0)</f>
        <v>0</v>
      </c>
      <c r="BI219" s="148">
        <f>IF(N219="nulová",J219,0)</f>
        <v>0</v>
      </c>
      <c r="BJ219" s="17" t="s">
        <v>21</v>
      </c>
      <c r="BK219" s="148">
        <f>ROUND(I219*H219,2)</f>
        <v>0</v>
      </c>
      <c r="BL219" s="17" t="s">
        <v>193</v>
      </c>
      <c r="BM219" s="147" t="s">
        <v>2017</v>
      </c>
    </row>
    <row r="220" spans="2:65" s="1" customFormat="1" ht="11.25">
      <c r="B220" s="32"/>
      <c r="D220" s="149" t="s">
        <v>202</v>
      </c>
      <c r="F220" s="150" t="s">
        <v>1911</v>
      </c>
      <c r="I220" s="151"/>
      <c r="L220" s="32"/>
      <c r="M220" s="152"/>
      <c r="T220" s="56"/>
      <c r="AT220" s="17" t="s">
        <v>202</v>
      </c>
      <c r="AU220" s="17" t="s">
        <v>91</v>
      </c>
    </row>
    <row r="221" spans="2:65" s="1" customFormat="1" ht="11.25">
      <c r="B221" s="32"/>
      <c r="D221" s="156" t="s">
        <v>275</v>
      </c>
      <c r="F221" s="157" t="s">
        <v>1912</v>
      </c>
      <c r="I221" s="151"/>
      <c r="L221" s="32"/>
      <c r="M221" s="152"/>
      <c r="T221" s="56"/>
      <c r="AT221" s="17" t="s">
        <v>275</v>
      </c>
      <c r="AU221" s="17" t="s">
        <v>91</v>
      </c>
    </row>
    <row r="222" spans="2:65" s="1" customFormat="1" ht="21.75" customHeight="1">
      <c r="B222" s="32"/>
      <c r="C222" s="136" t="s">
        <v>526</v>
      </c>
      <c r="D222" s="136" t="s">
        <v>197</v>
      </c>
      <c r="E222" s="137" t="s">
        <v>1919</v>
      </c>
      <c r="F222" s="138" t="s">
        <v>1920</v>
      </c>
      <c r="G222" s="139" t="s">
        <v>492</v>
      </c>
      <c r="H222" s="140">
        <v>41</v>
      </c>
      <c r="I222" s="141"/>
      <c r="J222" s="142">
        <f>ROUND(I222*H222,2)</f>
        <v>0</v>
      </c>
      <c r="K222" s="138" t="s">
        <v>272</v>
      </c>
      <c r="L222" s="32"/>
      <c r="M222" s="143" t="s">
        <v>1</v>
      </c>
      <c r="N222" s="144" t="s">
        <v>48</v>
      </c>
      <c r="P222" s="145">
        <f>O222*H222</f>
        <v>0</v>
      </c>
      <c r="Q222" s="145">
        <v>9.0000000000000006E-5</v>
      </c>
      <c r="R222" s="145">
        <f>Q222*H222</f>
        <v>3.6900000000000001E-3</v>
      </c>
      <c r="S222" s="145">
        <v>0</v>
      </c>
      <c r="T222" s="146">
        <f>S222*H222</f>
        <v>0</v>
      </c>
      <c r="AR222" s="147" t="s">
        <v>193</v>
      </c>
      <c r="AT222" s="147" t="s">
        <v>197</v>
      </c>
      <c r="AU222" s="147" t="s">
        <v>91</v>
      </c>
      <c r="AY222" s="17" t="s">
        <v>194</v>
      </c>
      <c r="BE222" s="148">
        <f>IF(N222="základní",J222,0)</f>
        <v>0</v>
      </c>
      <c r="BF222" s="148">
        <f>IF(N222="snížená",J222,0)</f>
        <v>0</v>
      </c>
      <c r="BG222" s="148">
        <f>IF(N222="zákl. přenesená",J222,0)</f>
        <v>0</v>
      </c>
      <c r="BH222" s="148">
        <f>IF(N222="sníž. přenesená",J222,0)</f>
        <v>0</v>
      </c>
      <c r="BI222" s="148">
        <f>IF(N222="nulová",J222,0)</f>
        <v>0</v>
      </c>
      <c r="BJ222" s="17" t="s">
        <v>21</v>
      </c>
      <c r="BK222" s="148">
        <f>ROUND(I222*H222,2)</f>
        <v>0</v>
      </c>
      <c r="BL222" s="17" t="s">
        <v>193</v>
      </c>
      <c r="BM222" s="147" t="s">
        <v>2018</v>
      </c>
    </row>
    <row r="223" spans="2:65" s="1" customFormat="1" ht="11.25">
      <c r="B223" s="32"/>
      <c r="D223" s="149" t="s">
        <v>202</v>
      </c>
      <c r="F223" s="150" t="s">
        <v>1922</v>
      </c>
      <c r="I223" s="151"/>
      <c r="L223" s="32"/>
      <c r="M223" s="152"/>
      <c r="T223" s="56"/>
      <c r="AT223" s="17" t="s">
        <v>202</v>
      </c>
      <c r="AU223" s="17" t="s">
        <v>91</v>
      </c>
    </row>
    <row r="224" spans="2:65" s="1" customFormat="1" ht="11.25">
      <c r="B224" s="32"/>
      <c r="D224" s="156" t="s">
        <v>275</v>
      </c>
      <c r="F224" s="157" t="s">
        <v>1923</v>
      </c>
      <c r="I224" s="151"/>
      <c r="L224" s="32"/>
      <c r="M224" s="152"/>
      <c r="T224" s="56"/>
      <c r="AT224" s="17" t="s">
        <v>275</v>
      </c>
      <c r="AU224" s="17" t="s">
        <v>91</v>
      </c>
    </row>
    <row r="225" spans="2:65" s="1" customFormat="1" ht="16.5" customHeight="1">
      <c r="B225" s="32"/>
      <c r="C225" s="136" t="s">
        <v>452</v>
      </c>
      <c r="D225" s="136" t="s">
        <v>197</v>
      </c>
      <c r="E225" s="137" t="s">
        <v>1933</v>
      </c>
      <c r="F225" s="138" t="s">
        <v>1934</v>
      </c>
      <c r="G225" s="139" t="s">
        <v>200</v>
      </c>
      <c r="H225" s="140">
        <v>8</v>
      </c>
      <c r="I225" s="141"/>
      <c r="J225" s="142">
        <f>ROUND(I225*H225,2)</f>
        <v>0</v>
      </c>
      <c r="K225" s="138" t="s">
        <v>1</v>
      </c>
      <c r="L225" s="32"/>
      <c r="M225" s="143" t="s">
        <v>1</v>
      </c>
      <c r="N225" s="144" t="s">
        <v>48</v>
      </c>
      <c r="P225" s="145">
        <f>O225*H225</f>
        <v>0</v>
      </c>
      <c r="Q225" s="145">
        <v>0</v>
      </c>
      <c r="R225" s="145">
        <f>Q225*H225</f>
        <v>0</v>
      </c>
      <c r="S225" s="145">
        <v>0</v>
      </c>
      <c r="T225" s="146">
        <f>S225*H225</f>
        <v>0</v>
      </c>
      <c r="AR225" s="147" t="s">
        <v>193</v>
      </c>
      <c r="AT225" s="147" t="s">
        <v>197</v>
      </c>
      <c r="AU225" s="147" t="s">
        <v>91</v>
      </c>
      <c r="AY225" s="17" t="s">
        <v>194</v>
      </c>
      <c r="BE225" s="148">
        <f>IF(N225="základní",J225,0)</f>
        <v>0</v>
      </c>
      <c r="BF225" s="148">
        <f>IF(N225="snížená",J225,0)</f>
        <v>0</v>
      </c>
      <c r="BG225" s="148">
        <f>IF(N225="zákl. přenesená",J225,0)</f>
        <v>0</v>
      </c>
      <c r="BH225" s="148">
        <f>IF(N225="sníž. přenesená",J225,0)</f>
        <v>0</v>
      </c>
      <c r="BI225" s="148">
        <f>IF(N225="nulová",J225,0)</f>
        <v>0</v>
      </c>
      <c r="BJ225" s="17" t="s">
        <v>21</v>
      </c>
      <c r="BK225" s="148">
        <f>ROUND(I225*H225,2)</f>
        <v>0</v>
      </c>
      <c r="BL225" s="17" t="s">
        <v>193</v>
      </c>
      <c r="BM225" s="147" t="s">
        <v>2019</v>
      </c>
    </row>
    <row r="226" spans="2:65" s="1" customFormat="1" ht="11.25">
      <c r="B226" s="32"/>
      <c r="D226" s="149" t="s">
        <v>202</v>
      </c>
      <c r="F226" s="150" t="s">
        <v>1934</v>
      </c>
      <c r="I226" s="151"/>
      <c r="L226" s="32"/>
      <c r="M226" s="152"/>
      <c r="T226" s="56"/>
      <c r="AT226" s="17" t="s">
        <v>202</v>
      </c>
      <c r="AU226" s="17" t="s">
        <v>91</v>
      </c>
    </row>
    <row r="227" spans="2:65" s="11" customFormat="1" ht="22.9" customHeight="1">
      <c r="B227" s="124"/>
      <c r="D227" s="125" t="s">
        <v>82</v>
      </c>
      <c r="E227" s="134" t="s">
        <v>899</v>
      </c>
      <c r="F227" s="134" t="s">
        <v>359</v>
      </c>
      <c r="I227" s="127"/>
      <c r="J227" s="135">
        <f>BK227</f>
        <v>0</v>
      </c>
      <c r="L227" s="124"/>
      <c r="M227" s="129"/>
      <c r="P227" s="130">
        <f>SUM(P228:P230)</f>
        <v>0</v>
      </c>
      <c r="R227" s="130">
        <f>SUM(R228:R230)</f>
        <v>0</v>
      </c>
      <c r="T227" s="131">
        <f>SUM(T228:T230)</f>
        <v>0</v>
      </c>
      <c r="AR227" s="125" t="s">
        <v>21</v>
      </c>
      <c r="AT227" s="132" t="s">
        <v>82</v>
      </c>
      <c r="AU227" s="132" t="s">
        <v>21</v>
      </c>
      <c r="AY227" s="125" t="s">
        <v>194</v>
      </c>
      <c r="BK227" s="133">
        <f>SUM(BK228:BK230)</f>
        <v>0</v>
      </c>
    </row>
    <row r="228" spans="2:65" s="1" customFormat="1" ht="24.2" customHeight="1">
      <c r="B228" s="32"/>
      <c r="C228" s="136" t="s">
        <v>535</v>
      </c>
      <c r="D228" s="136" t="s">
        <v>197</v>
      </c>
      <c r="E228" s="137" t="s">
        <v>1213</v>
      </c>
      <c r="F228" s="138" t="s">
        <v>1214</v>
      </c>
      <c r="G228" s="139" t="s">
        <v>363</v>
      </c>
      <c r="H228" s="140">
        <v>22.023</v>
      </c>
      <c r="I228" s="141"/>
      <c r="J228" s="142">
        <f>ROUND(I228*H228,2)</f>
        <v>0</v>
      </c>
      <c r="K228" s="138" t="s">
        <v>272</v>
      </c>
      <c r="L228" s="32"/>
      <c r="M228" s="143" t="s">
        <v>1</v>
      </c>
      <c r="N228" s="144" t="s">
        <v>48</v>
      </c>
      <c r="P228" s="145">
        <f>O228*H228</f>
        <v>0</v>
      </c>
      <c r="Q228" s="145">
        <v>0</v>
      </c>
      <c r="R228" s="145">
        <f>Q228*H228</f>
        <v>0</v>
      </c>
      <c r="S228" s="145">
        <v>0</v>
      </c>
      <c r="T228" s="146">
        <f>S228*H228</f>
        <v>0</v>
      </c>
      <c r="AR228" s="147" t="s">
        <v>193</v>
      </c>
      <c r="AT228" s="147" t="s">
        <v>197</v>
      </c>
      <c r="AU228" s="147" t="s">
        <v>91</v>
      </c>
      <c r="AY228" s="17" t="s">
        <v>194</v>
      </c>
      <c r="BE228" s="148">
        <f>IF(N228="základní",J228,0)</f>
        <v>0</v>
      </c>
      <c r="BF228" s="148">
        <f>IF(N228="snížená",J228,0)</f>
        <v>0</v>
      </c>
      <c r="BG228" s="148">
        <f>IF(N228="zákl. přenesená",J228,0)</f>
        <v>0</v>
      </c>
      <c r="BH228" s="148">
        <f>IF(N228="sníž. přenesená",J228,0)</f>
        <v>0</v>
      </c>
      <c r="BI228" s="148">
        <f>IF(N228="nulová",J228,0)</f>
        <v>0</v>
      </c>
      <c r="BJ228" s="17" t="s">
        <v>21</v>
      </c>
      <c r="BK228" s="148">
        <f>ROUND(I228*H228,2)</f>
        <v>0</v>
      </c>
      <c r="BL228" s="17" t="s">
        <v>193</v>
      </c>
      <c r="BM228" s="147" t="s">
        <v>2020</v>
      </c>
    </row>
    <row r="229" spans="2:65" s="1" customFormat="1" ht="29.25">
      <c r="B229" s="32"/>
      <c r="D229" s="149" t="s">
        <v>202</v>
      </c>
      <c r="F229" s="150" t="s">
        <v>1216</v>
      </c>
      <c r="I229" s="151"/>
      <c r="L229" s="32"/>
      <c r="M229" s="152"/>
      <c r="T229" s="56"/>
      <c r="AT229" s="17" t="s">
        <v>202</v>
      </c>
      <c r="AU229" s="17" t="s">
        <v>91</v>
      </c>
    </row>
    <row r="230" spans="2:65" s="1" customFormat="1" ht="11.25">
      <c r="B230" s="32"/>
      <c r="D230" s="156" t="s">
        <v>275</v>
      </c>
      <c r="F230" s="157" t="s">
        <v>1217</v>
      </c>
      <c r="I230" s="151"/>
      <c r="L230" s="32"/>
      <c r="M230" s="153"/>
      <c r="N230" s="154"/>
      <c r="O230" s="154"/>
      <c r="P230" s="154"/>
      <c r="Q230" s="154"/>
      <c r="R230" s="154"/>
      <c r="S230" s="154"/>
      <c r="T230" s="155"/>
      <c r="AT230" s="17" t="s">
        <v>275</v>
      </c>
      <c r="AU230" s="17" t="s">
        <v>91</v>
      </c>
    </row>
    <row r="231" spans="2:65" s="1" customFormat="1" ht="6.95" customHeight="1">
      <c r="B231" s="44"/>
      <c r="C231" s="45"/>
      <c r="D231" s="45"/>
      <c r="E231" s="45"/>
      <c r="F231" s="45"/>
      <c r="G231" s="45"/>
      <c r="H231" s="45"/>
      <c r="I231" s="45"/>
      <c r="J231" s="45"/>
      <c r="K231" s="45"/>
      <c r="L231" s="32"/>
    </row>
  </sheetData>
  <sheetProtection algorithmName="SHA-512" hashValue="YuvH7kULIn+Q5k7G9tyiejQUIpYWAwUhxhU1bWOmkMnr7Iu1SfP25mXnoZ7+En7Iwo2BpQIFU9NO1/TfVekcfw==" saltValue="9e6bYIVmo/ihvS7uJzSpL6D4KZFwWlmlKGS49Cl5b3Ncm0ZsLKL1imTA6/lLkTKtOmx6Ht3atSnYNoIxpQIu/A==" spinCount="100000" sheet="1" objects="1" scenarios="1" formatColumns="0" formatRows="0" autoFilter="0"/>
  <autoFilter ref="C124:K230" xr:uid="{00000000-0009-0000-0000-00000B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hyperlinks>
    <hyperlink ref="F130" r:id="rId1" xr:uid="{00000000-0004-0000-0B00-000000000000}"/>
    <hyperlink ref="F135" r:id="rId2" xr:uid="{00000000-0004-0000-0B00-000001000000}"/>
    <hyperlink ref="F139" r:id="rId3" xr:uid="{00000000-0004-0000-0B00-000002000000}"/>
    <hyperlink ref="F143" r:id="rId4" xr:uid="{00000000-0004-0000-0B00-000003000000}"/>
    <hyperlink ref="F147" r:id="rId5" xr:uid="{00000000-0004-0000-0B00-000004000000}"/>
    <hyperlink ref="F151" r:id="rId6" xr:uid="{00000000-0004-0000-0B00-000005000000}"/>
    <hyperlink ref="F155" r:id="rId7" xr:uid="{00000000-0004-0000-0B00-000006000000}"/>
    <hyperlink ref="F159" r:id="rId8" xr:uid="{00000000-0004-0000-0B00-000007000000}"/>
    <hyperlink ref="F162" r:id="rId9" xr:uid="{00000000-0004-0000-0B00-000008000000}"/>
    <hyperlink ref="F165" r:id="rId10" xr:uid="{00000000-0004-0000-0B00-000009000000}"/>
    <hyperlink ref="F169" r:id="rId11" xr:uid="{00000000-0004-0000-0B00-00000A000000}"/>
    <hyperlink ref="F172" r:id="rId12" xr:uid="{00000000-0004-0000-0B00-00000B000000}"/>
    <hyperlink ref="F175" r:id="rId13" xr:uid="{00000000-0004-0000-0B00-00000C000000}"/>
    <hyperlink ref="F180" r:id="rId14" xr:uid="{00000000-0004-0000-0B00-00000D000000}"/>
    <hyperlink ref="F184" r:id="rId15" xr:uid="{00000000-0004-0000-0B00-00000E000000}"/>
    <hyperlink ref="F192" r:id="rId16" xr:uid="{00000000-0004-0000-0B00-00000F000000}"/>
    <hyperlink ref="F200" r:id="rId17" xr:uid="{00000000-0004-0000-0B00-000010000000}"/>
    <hyperlink ref="F207" r:id="rId18" xr:uid="{00000000-0004-0000-0B00-000011000000}"/>
    <hyperlink ref="F212" r:id="rId19" xr:uid="{00000000-0004-0000-0B00-000012000000}"/>
    <hyperlink ref="F215" r:id="rId20" xr:uid="{00000000-0004-0000-0B00-000013000000}"/>
    <hyperlink ref="F218" r:id="rId21" xr:uid="{00000000-0004-0000-0B00-000014000000}"/>
    <hyperlink ref="F221" r:id="rId22" xr:uid="{00000000-0004-0000-0B00-000015000000}"/>
    <hyperlink ref="F224" r:id="rId23" xr:uid="{00000000-0004-0000-0B00-000016000000}"/>
    <hyperlink ref="F230" r:id="rId24" xr:uid="{00000000-0004-0000-0B00-00001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29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144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</row>
    <row r="4" spans="2:46" ht="24.95" customHeight="1">
      <c r="B4" s="20"/>
      <c r="D4" s="21" t="s">
        <v>166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0" t="str">
        <f>'Rekapitulace stavby'!K6</f>
        <v>ZTV Pacov II.etapa - pod etapa č.3</v>
      </c>
      <c r="F7" s="241"/>
      <c r="G7" s="241"/>
      <c r="H7" s="241"/>
      <c r="L7" s="20"/>
    </row>
    <row r="8" spans="2:46" ht="12" customHeight="1">
      <c r="B8" s="20"/>
      <c r="D8" s="27" t="s">
        <v>167</v>
      </c>
      <c r="L8" s="20"/>
    </row>
    <row r="9" spans="2:46" s="1" customFormat="1" ht="16.5" customHeight="1">
      <c r="B9" s="32"/>
      <c r="E9" s="240" t="s">
        <v>2021</v>
      </c>
      <c r="F9" s="242"/>
      <c r="G9" s="242"/>
      <c r="H9" s="242"/>
      <c r="L9" s="32"/>
    </row>
    <row r="10" spans="2:46" s="1" customFormat="1" ht="12" customHeight="1">
      <c r="B10" s="32"/>
      <c r="D10" s="27" t="s">
        <v>169</v>
      </c>
      <c r="L10" s="32"/>
    </row>
    <row r="11" spans="2:46" s="1" customFormat="1" ht="16.5" customHeight="1">
      <c r="B11" s="32"/>
      <c r="E11" s="205" t="s">
        <v>2022</v>
      </c>
      <c r="F11" s="242"/>
      <c r="G11" s="242"/>
      <c r="H11" s="242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19</v>
      </c>
      <c r="F13" s="25" t="s">
        <v>145</v>
      </c>
      <c r="I13" s="27" t="s">
        <v>20</v>
      </c>
      <c r="J13" s="25" t="s">
        <v>1</v>
      </c>
      <c r="L13" s="32"/>
    </row>
    <row r="14" spans="2:46" s="1" customFormat="1" ht="12" customHeight="1">
      <c r="B14" s="32"/>
      <c r="D14" s="27" t="s">
        <v>22</v>
      </c>
      <c r="F14" s="25" t="s">
        <v>23</v>
      </c>
      <c r="I14" s="27" t="s">
        <v>24</v>
      </c>
      <c r="J14" s="52" t="str">
        <f>'Rekapitulace stavby'!AN8</f>
        <v>9. 8. 2024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28</v>
      </c>
      <c r="I16" s="27" t="s">
        <v>29</v>
      </c>
      <c r="J16" s="25" t="s">
        <v>30</v>
      </c>
      <c r="L16" s="32"/>
    </row>
    <row r="17" spans="2:12" s="1" customFormat="1" ht="18" customHeight="1">
      <c r="B17" s="32"/>
      <c r="E17" s="25" t="s">
        <v>23</v>
      </c>
      <c r="I17" s="27" t="s">
        <v>31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32</v>
      </c>
      <c r="I19" s="27" t="s">
        <v>29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3" t="str">
        <f>'Rekapitulace stavby'!E14</f>
        <v>Vyplň údaj</v>
      </c>
      <c r="F20" s="224"/>
      <c r="G20" s="224"/>
      <c r="H20" s="224"/>
      <c r="I20" s="27" t="s">
        <v>31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34</v>
      </c>
      <c r="I22" s="27" t="s">
        <v>29</v>
      </c>
      <c r="J22" s="25" t="s">
        <v>35</v>
      </c>
      <c r="L22" s="32"/>
    </row>
    <row r="23" spans="2:12" s="1" customFormat="1" ht="18" customHeight="1">
      <c r="B23" s="32"/>
      <c r="E23" s="25" t="s">
        <v>36</v>
      </c>
      <c r="I23" s="27" t="s">
        <v>31</v>
      </c>
      <c r="J23" s="25" t="s">
        <v>37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39</v>
      </c>
      <c r="I25" s="27" t="s">
        <v>29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31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41</v>
      </c>
      <c r="L28" s="32"/>
    </row>
    <row r="29" spans="2:12" s="7" customFormat="1" ht="274.5" customHeight="1">
      <c r="B29" s="94"/>
      <c r="E29" s="229" t="s">
        <v>2023</v>
      </c>
      <c r="F29" s="229"/>
      <c r="G29" s="229"/>
      <c r="H29" s="229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43</v>
      </c>
      <c r="J32" s="66">
        <f>ROUND(J128,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45</v>
      </c>
      <c r="I34" s="35" t="s">
        <v>44</v>
      </c>
      <c r="J34" s="35" t="s">
        <v>46</v>
      </c>
      <c r="L34" s="32"/>
    </row>
    <row r="35" spans="2:12" s="1" customFormat="1" ht="14.45" customHeight="1">
      <c r="B35" s="32"/>
      <c r="D35" s="55" t="s">
        <v>47</v>
      </c>
      <c r="E35" s="27" t="s">
        <v>48</v>
      </c>
      <c r="F35" s="86">
        <f>ROUND((SUM(BE128:BE292)),  2)</f>
        <v>0</v>
      </c>
      <c r="I35" s="96">
        <v>0.21</v>
      </c>
      <c r="J35" s="86">
        <f>ROUND(((SUM(BE128:BE292))*I35),  2)</f>
        <v>0</v>
      </c>
      <c r="L35" s="32"/>
    </row>
    <row r="36" spans="2:12" s="1" customFormat="1" ht="14.45" customHeight="1">
      <c r="B36" s="32"/>
      <c r="E36" s="27" t="s">
        <v>49</v>
      </c>
      <c r="F36" s="86">
        <f>ROUND((SUM(BF128:BF292)),  2)</f>
        <v>0</v>
      </c>
      <c r="I36" s="96">
        <v>0.12</v>
      </c>
      <c r="J36" s="86">
        <f>ROUND(((SUM(BF128:BF292))*I36),  2)</f>
        <v>0</v>
      </c>
      <c r="L36" s="32"/>
    </row>
    <row r="37" spans="2:12" s="1" customFormat="1" ht="14.45" hidden="1" customHeight="1">
      <c r="B37" s="32"/>
      <c r="E37" s="27" t="s">
        <v>50</v>
      </c>
      <c r="F37" s="86">
        <f>ROUND((SUM(BG128:BG292)),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51</v>
      </c>
      <c r="F38" s="86">
        <f>ROUND((SUM(BH128:BH292)),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52</v>
      </c>
      <c r="F39" s="86">
        <f>ROUND((SUM(BI128:BI292)),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53</v>
      </c>
      <c r="E41" s="57"/>
      <c r="F41" s="57"/>
      <c r="G41" s="99" t="s">
        <v>54</v>
      </c>
      <c r="H41" s="100" t="s">
        <v>55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56</v>
      </c>
      <c r="E50" s="42"/>
      <c r="F50" s="42"/>
      <c r="G50" s="41" t="s">
        <v>57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58</v>
      </c>
      <c r="E61" s="34"/>
      <c r="F61" s="103" t="s">
        <v>59</v>
      </c>
      <c r="G61" s="43" t="s">
        <v>58</v>
      </c>
      <c r="H61" s="34"/>
      <c r="I61" s="34"/>
      <c r="J61" s="104" t="s">
        <v>59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60</v>
      </c>
      <c r="E65" s="42"/>
      <c r="F65" s="42"/>
      <c r="G65" s="41" t="s">
        <v>61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58</v>
      </c>
      <c r="E76" s="34"/>
      <c r="F76" s="103" t="s">
        <v>59</v>
      </c>
      <c r="G76" s="43" t="s">
        <v>58</v>
      </c>
      <c r="H76" s="34"/>
      <c r="I76" s="34"/>
      <c r="J76" s="104" t="s">
        <v>59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171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0" t="str">
        <f>E7</f>
        <v>ZTV Pacov II.etapa - pod etapa č.3</v>
      </c>
      <c r="F85" s="241"/>
      <c r="G85" s="241"/>
      <c r="H85" s="241"/>
      <c r="L85" s="32"/>
    </row>
    <row r="86" spans="2:12" ht="12" customHeight="1">
      <c r="B86" s="20"/>
      <c r="C86" s="27" t="s">
        <v>167</v>
      </c>
      <c r="L86" s="20"/>
    </row>
    <row r="87" spans="2:12" s="1" customFormat="1" ht="16.5" customHeight="1">
      <c r="B87" s="32"/>
      <c r="E87" s="240" t="s">
        <v>2021</v>
      </c>
      <c r="F87" s="242"/>
      <c r="G87" s="242"/>
      <c r="H87" s="242"/>
      <c r="L87" s="32"/>
    </row>
    <row r="88" spans="2:12" s="1" customFormat="1" ht="12" customHeight="1">
      <c r="B88" s="32"/>
      <c r="C88" s="27" t="s">
        <v>169</v>
      </c>
      <c r="L88" s="32"/>
    </row>
    <row r="89" spans="2:12" s="1" customFormat="1" ht="16.5" customHeight="1">
      <c r="B89" s="32"/>
      <c r="E89" s="205" t="str">
        <f>E11</f>
        <v>IO-06 - STL plynovodní řady</v>
      </c>
      <c r="F89" s="242"/>
      <c r="G89" s="242"/>
      <c r="H89" s="242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22</v>
      </c>
      <c r="F91" s="25" t="str">
        <f>F14</f>
        <v>město Pacov</v>
      </c>
      <c r="I91" s="27" t="s">
        <v>24</v>
      </c>
      <c r="J91" s="52" t="str">
        <f>IF(J14="","",J14)</f>
        <v>9. 8. 2024</v>
      </c>
      <c r="L91" s="32"/>
    </row>
    <row r="92" spans="2:12" s="1" customFormat="1" ht="6.95" customHeight="1">
      <c r="B92" s="32"/>
      <c r="L92" s="32"/>
    </row>
    <row r="93" spans="2:12" s="1" customFormat="1" ht="25.7" customHeight="1">
      <c r="B93" s="32"/>
      <c r="C93" s="27" t="s">
        <v>28</v>
      </c>
      <c r="F93" s="25" t="str">
        <f>E17</f>
        <v>město Pacov</v>
      </c>
      <c r="I93" s="27" t="s">
        <v>34</v>
      </c>
      <c r="J93" s="30" t="str">
        <f>E23</f>
        <v>PROJEKT CENTRUM NOVA s.r.o.</v>
      </c>
      <c r="L93" s="32"/>
    </row>
    <row r="94" spans="2:12" s="1" customFormat="1" ht="15.2" customHeight="1">
      <c r="B94" s="32"/>
      <c r="C94" s="27" t="s">
        <v>32</v>
      </c>
      <c r="F94" s="25" t="str">
        <f>IF(E20="","",E20)</f>
        <v>Vyplň údaj</v>
      </c>
      <c r="I94" s="27" t="s">
        <v>39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172</v>
      </c>
      <c r="D96" s="97"/>
      <c r="E96" s="97"/>
      <c r="F96" s="97"/>
      <c r="G96" s="97"/>
      <c r="H96" s="97"/>
      <c r="I96" s="97"/>
      <c r="J96" s="106" t="s">
        <v>173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174</v>
      </c>
      <c r="J98" s="66">
        <f>J128</f>
        <v>0</v>
      </c>
      <c r="L98" s="32"/>
      <c r="AU98" s="17" t="s">
        <v>175</v>
      </c>
    </row>
    <row r="99" spans="2:47" s="8" customFormat="1" ht="24.95" customHeight="1">
      <c r="B99" s="108"/>
      <c r="D99" s="109" t="s">
        <v>262</v>
      </c>
      <c r="E99" s="110"/>
      <c r="F99" s="110"/>
      <c r="G99" s="110"/>
      <c r="H99" s="110"/>
      <c r="I99" s="110"/>
      <c r="J99" s="111">
        <f>J129</f>
        <v>0</v>
      </c>
      <c r="L99" s="108"/>
    </row>
    <row r="100" spans="2:47" s="9" customFormat="1" ht="19.899999999999999" customHeight="1">
      <c r="B100" s="112"/>
      <c r="D100" s="113" t="s">
        <v>263</v>
      </c>
      <c r="E100" s="114"/>
      <c r="F100" s="114"/>
      <c r="G100" s="114"/>
      <c r="H100" s="114"/>
      <c r="I100" s="114"/>
      <c r="J100" s="115">
        <f>J130</f>
        <v>0</v>
      </c>
      <c r="L100" s="112"/>
    </row>
    <row r="101" spans="2:47" s="9" customFormat="1" ht="19.899999999999999" customHeight="1">
      <c r="B101" s="112"/>
      <c r="D101" s="113" t="s">
        <v>913</v>
      </c>
      <c r="E101" s="114"/>
      <c r="F101" s="114"/>
      <c r="G101" s="114"/>
      <c r="H101" s="114"/>
      <c r="I101" s="114"/>
      <c r="J101" s="115">
        <f>J191</f>
        <v>0</v>
      </c>
      <c r="L101" s="112"/>
    </row>
    <row r="102" spans="2:47" s="9" customFormat="1" ht="19.899999999999999" customHeight="1">
      <c r="B102" s="112"/>
      <c r="D102" s="113" t="s">
        <v>914</v>
      </c>
      <c r="E102" s="114"/>
      <c r="F102" s="114"/>
      <c r="G102" s="114"/>
      <c r="H102" s="114"/>
      <c r="I102" s="114"/>
      <c r="J102" s="115">
        <f>J199</f>
        <v>0</v>
      </c>
      <c r="L102" s="112"/>
    </row>
    <row r="103" spans="2:47" s="9" customFormat="1" ht="19.899999999999999" customHeight="1">
      <c r="B103" s="112"/>
      <c r="D103" s="113" t="s">
        <v>746</v>
      </c>
      <c r="E103" s="114"/>
      <c r="F103" s="114"/>
      <c r="G103" s="114"/>
      <c r="H103" s="114"/>
      <c r="I103" s="114"/>
      <c r="J103" s="115">
        <f>J220</f>
        <v>0</v>
      </c>
      <c r="L103" s="112"/>
    </row>
    <row r="104" spans="2:47" s="8" customFormat="1" ht="24.95" customHeight="1">
      <c r="B104" s="108"/>
      <c r="D104" s="109" t="s">
        <v>2024</v>
      </c>
      <c r="E104" s="110"/>
      <c r="F104" s="110"/>
      <c r="G104" s="110"/>
      <c r="H104" s="110"/>
      <c r="I104" s="110"/>
      <c r="J104" s="111">
        <f>J224</f>
        <v>0</v>
      </c>
      <c r="L104" s="108"/>
    </row>
    <row r="105" spans="2:47" s="9" customFormat="1" ht="19.899999999999999" customHeight="1">
      <c r="B105" s="112"/>
      <c r="D105" s="113" t="s">
        <v>2025</v>
      </c>
      <c r="E105" s="114"/>
      <c r="F105" s="114"/>
      <c r="G105" s="114"/>
      <c r="H105" s="114"/>
      <c r="I105" s="114"/>
      <c r="J105" s="115">
        <f>J225</f>
        <v>0</v>
      </c>
      <c r="L105" s="112"/>
    </row>
    <row r="106" spans="2:47" s="9" customFormat="1" ht="19.899999999999999" customHeight="1">
      <c r="B106" s="112"/>
      <c r="D106" s="113" t="s">
        <v>2026</v>
      </c>
      <c r="E106" s="114"/>
      <c r="F106" s="114"/>
      <c r="G106" s="114"/>
      <c r="H106" s="114"/>
      <c r="I106" s="114"/>
      <c r="J106" s="115">
        <f>J280</f>
        <v>0</v>
      </c>
      <c r="L106" s="112"/>
    </row>
    <row r="107" spans="2:47" s="1" customFormat="1" ht="21.75" customHeight="1">
      <c r="B107" s="32"/>
      <c r="L107" s="32"/>
    </row>
    <row r="108" spans="2:47" s="1" customFormat="1" ht="6.95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2"/>
    </row>
    <row r="112" spans="2:47" s="1" customFormat="1" ht="6.95" customHeight="1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2"/>
    </row>
    <row r="113" spans="2:63" s="1" customFormat="1" ht="24.95" customHeight="1">
      <c r="B113" s="32"/>
      <c r="C113" s="21" t="s">
        <v>178</v>
      </c>
      <c r="L113" s="32"/>
    </row>
    <row r="114" spans="2:63" s="1" customFormat="1" ht="6.95" customHeight="1">
      <c r="B114" s="32"/>
      <c r="L114" s="32"/>
    </row>
    <row r="115" spans="2:63" s="1" customFormat="1" ht="12" customHeight="1">
      <c r="B115" s="32"/>
      <c r="C115" s="27" t="s">
        <v>16</v>
      </c>
      <c r="L115" s="32"/>
    </row>
    <row r="116" spans="2:63" s="1" customFormat="1" ht="16.5" customHeight="1">
      <c r="B116" s="32"/>
      <c r="E116" s="240" t="str">
        <f>E7</f>
        <v>ZTV Pacov II.etapa - pod etapa č.3</v>
      </c>
      <c r="F116" s="241"/>
      <c r="G116" s="241"/>
      <c r="H116" s="241"/>
      <c r="L116" s="32"/>
    </row>
    <row r="117" spans="2:63" ht="12" customHeight="1">
      <c r="B117" s="20"/>
      <c r="C117" s="27" t="s">
        <v>167</v>
      </c>
      <c r="L117" s="20"/>
    </row>
    <row r="118" spans="2:63" s="1" customFormat="1" ht="16.5" customHeight="1">
      <c r="B118" s="32"/>
      <c r="E118" s="240" t="s">
        <v>2021</v>
      </c>
      <c r="F118" s="242"/>
      <c r="G118" s="242"/>
      <c r="H118" s="242"/>
      <c r="L118" s="32"/>
    </row>
    <row r="119" spans="2:63" s="1" customFormat="1" ht="12" customHeight="1">
      <c r="B119" s="32"/>
      <c r="C119" s="27" t="s">
        <v>169</v>
      </c>
      <c r="L119" s="32"/>
    </row>
    <row r="120" spans="2:63" s="1" customFormat="1" ht="16.5" customHeight="1">
      <c r="B120" s="32"/>
      <c r="E120" s="205" t="str">
        <f>E11</f>
        <v>IO-06 - STL plynovodní řady</v>
      </c>
      <c r="F120" s="242"/>
      <c r="G120" s="242"/>
      <c r="H120" s="242"/>
      <c r="L120" s="32"/>
    </row>
    <row r="121" spans="2:63" s="1" customFormat="1" ht="6.95" customHeight="1">
      <c r="B121" s="32"/>
      <c r="L121" s="32"/>
    </row>
    <row r="122" spans="2:63" s="1" customFormat="1" ht="12" customHeight="1">
      <c r="B122" s="32"/>
      <c r="C122" s="27" t="s">
        <v>22</v>
      </c>
      <c r="F122" s="25" t="str">
        <f>F14</f>
        <v>město Pacov</v>
      </c>
      <c r="I122" s="27" t="s">
        <v>24</v>
      </c>
      <c r="J122" s="52" t="str">
        <f>IF(J14="","",J14)</f>
        <v>9. 8. 2024</v>
      </c>
      <c r="L122" s="32"/>
    </row>
    <row r="123" spans="2:63" s="1" customFormat="1" ht="6.95" customHeight="1">
      <c r="B123" s="32"/>
      <c r="L123" s="32"/>
    </row>
    <row r="124" spans="2:63" s="1" customFormat="1" ht="25.7" customHeight="1">
      <c r="B124" s="32"/>
      <c r="C124" s="27" t="s">
        <v>28</v>
      </c>
      <c r="F124" s="25" t="str">
        <f>E17</f>
        <v>město Pacov</v>
      </c>
      <c r="I124" s="27" t="s">
        <v>34</v>
      </c>
      <c r="J124" s="30" t="str">
        <f>E23</f>
        <v>PROJEKT CENTRUM NOVA s.r.o.</v>
      </c>
      <c r="L124" s="32"/>
    </row>
    <row r="125" spans="2:63" s="1" customFormat="1" ht="15.2" customHeight="1">
      <c r="B125" s="32"/>
      <c r="C125" s="27" t="s">
        <v>32</v>
      </c>
      <c r="F125" s="25" t="str">
        <f>IF(E20="","",E20)</f>
        <v>Vyplň údaj</v>
      </c>
      <c r="I125" s="27" t="s">
        <v>39</v>
      </c>
      <c r="J125" s="30" t="str">
        <f>E26</f>
        <v xml:space="preserve"> </v>
      </c>
      <c r="L125" s="32"/>
    </row>
    <row r="126" spans="2:63" s="1" customFormat="1" ht="10.35" customHeight="1">
      <c r="B126" s="32"/>
      <c r="L126" s="32"/>
    </row>
    <row r="127" spans="2:63" s="10" customFormat="1" ht="29.25" customHeight="1">
      <c r="B127" s="116"/>
      <c r="C127" s="117" t="s">
        <v>179</v>
      </c>
      <c r="D127" s="118" t="s">
        <v>68</v>
      </c>
      <c r="E127" s="118" t="s">
        <v>64</v>
      </c>
      <c r="F127" s="118" t="s">
        <v>65</v>
      </c>
      <c r="G127" s="118" t="s">
        <v>180</v>
      </c>
      <c r="H127" s="118" t="s">
        <v>181</v>
      </c>
      <c r="I127" s="118" t="s">
        <v>182</v>
      </c>
      <c r="J127" s="118" t="s">
        <v>173</v>
      </c>
      <c r="K127" s="119" t="s">
        <v>183</v>
      </c>
      <c r="L127" s="116"/>
      <c r="M127" s="59" t="s">
        <v>1</v>
      </c>
      <c r="N127" s="60" t="s">
        <v>47</v>
      </c>
      <c r="O127" s="60" t="s">
        <v>184</v>
      </c>
      <c r="P127" s="60" t="s">
        <v>185</v>
      </c>
      <c r="Q127" s="60" t="s">
        <v>186</v>
      </c>
      <c r="R127" s="60" t="s">
        <v>187</v>
      </c>
      <c r="S127" s="60" t="s">
        <v>188</v>
      </c>
      <c r="T127" s="61" t="s">
        <v>189</v>
      </c>
    </row>
    <row r="128" spans="2:63" s="1" customFormat="1" ht="22.9" customHeight="1">
      <c r="B128" s="32"/>
      <c r="C128" s="64" t="s">
        <v>190</v>
      </c>
      <c r="J128" s="120">
        <f>BK128</f>
        <v>0</v>
      </c>
      <c r="L128" s="32"/>
      <c r="M128" s="62"/>
      <c r="N128" s="53"/>
      <c r="O128" s="53"/>
      <c r="P128" s="121">
        <f>P129+P224</f>
        <v>0</v>
      </c>
      <c r="Q128" s="53"/>
      <c r="R128" s="121">
        <f>R129+R224</f>
        <v>175.94243949999998</v>
      </c>
      <c r="S128" s="53"/>
      <c r="T128" s="122">
        <f>T129+T224</f>
        <v>0</v>
      </c>
      <c r="AT128" s="17" t="s">
        <v>82</v>
      </c>
      <c r="AU128" s="17" t="s">
        <v>175</v>
      </c>
      <c r="BK128" s="123">
        <f>BK129+BK224</f>
        <v>0</v>
      </c>
    </row>
    <row r="129" spans="2:65" s="11" customFormat="1" ht="25.9" customHeight="1">
      <c r="B129" s="124"/>
      <c r="D129" s="125" t="s">
        <v>82</v>
      </c>
      <c r="E129" s="126" t="s">
        <v>266</v>
      </c>
      <c r="F129" s="126" t="s">
        <v>267</v>
      </c>
      <c r="I129" s="127"/>
      <c r="J129" s="128">
        <f>BK129</f>
        <v>0</v>
      </c>
      <c r="L129" s="124"/>
      <c r="M129" s="129"/>
      <c r="P129" s="130">
        <f>P130+P191+P199+P220</f>
        <v>0</v>
      </c>
      <c r="R129" s="130">
        <f>R130+R191+R199+R220</f>
        <v>175.39229449999999</v>
      </c>
      <c r="T129" s="131">
        <f>T130+T191+T199+T220</f>
        <v>0</v>
      </c>
      <c r="AR129" s="125" t="s">
        <v>21</v>
      </c>
      <c r="AT129" s="132" t="s">
        <v>82</v>
      </c>
      <c r="AU129" s="132" t="s">
        <v>83</v>
      </c>
      <c r="AY129" s="125" t="s">
        <v>194</v>
      </c>
      <c r="BK129" s="133">
        <f>BK130+BK191+BK199+BK220</f>
        <v>0</v>
      </c>
    </row>
    <row r="130" spans="2:65" s="11" customFormat="1" ht="22.9" customHeight="1">
      <c r="B130" s="124"/>
      <c r="D130" s="125" t="s">
        <v>82</v>
      </c>
      <c r="E130" s="134" t="s">
        <v>21</v>
      </c>
      <c r="F130" s="134" t="s">
        <v>268</v>
      </c>
      <c r="I130" s="127"/>
      <c r="J130" s="135">
        <f>BK130</f>
        <v>0</v>
      </c>
      <c r="L130" s="124"/>
      <c r="M130" s="129"/>
      <c r="P130" s="130">
        <f>SUM(P131:P190)</f>
        <v>0</v>
      </c>
      <c r="R130" s="130">
        <f>SUM(R131:R190)</f>
        <v>125.21299999999999</v>
      </c>
      <c r="T130" s="131">
        <f>SUM(T131:T190)</f>
        <v>0</v>
      </c>
      <c r="AR130" s="125" t="s">
        <v>21</v>
      </c>
      <c r="AT130" s="132" t="s">
        <v>82</v>
      </c>
      <c r="AU130" s="132" t="s">
        <v>21</v>
      </c>
      <c r="AY130" s="125" t="s">
        <v>194</v>
      </c>
      <c r="BK130" s="133">
        <f>SUM(BK131:BK190)</f>
        <v>0</v>
      </c>
    </row>
    <row r="131" spans="2:65" s="1" customFormat="1" ht="37.9" customHeight="1">
      <c r="B131" s="32"/>
      <c r="C131" s="136" t="s">
        <v>21</v>
      </c>
      <c r="D131" s="136" t="s">
        <v>197</v>
      </c>
      <c r="E131" s="137" t="s">
        <v>1632</v>
      </c>
      <c r="F131" s="138" t="s">
        <v>1633</v>
      </c>
      <c r="G131" s="139" t="s">
        <v>279</v>
      </c>
      <c r="H131" s="140">
        <v>36.094000000000001</v>
      </c>
      <c r="I131" s="141"/>
      <c r="J131" s="142">
        <f>ROUND(I131*H131,2)</f>
        <v>0</v>
      </c>
      <c r="K131" s="138" t="s">
        <v>272</v>
      </c>
      <c r="L131" s="32"/>
      <c r="M131" s="143" t="s">
        <v>1</v>
      </c>
      <c r="N131" s="144" t="s">
        <v>48</v>
      </c>
      <c r="P131" s="145">
        <f>O131*H131</f>
        <v>0</v>
      </c>
      <c r="Q131" s="145">
        <v>0</v>
      </c>
      <c r="R131" s="145">
        <f>Q131*H131</f>
        <v>0</v>
      </c>
      <c r="S131" s="145">
        <v>0</v>
      </c>
      <c r="T131" s="146">
        <f>S131*H131</f>
        <v>0</v>
      </c>
      <c r="AR131" s="147" t="s">
        <v>193</v>
      </c>
      <c r="AT131" s="147" t="s">
        <v>197</v>
      </c>
      <c r="AU131" s="147" t="s">
        <v>91</v>
      </c>
      <c r="AY131" s="17" t="s">
        <v>194</v>
      </c>
      <c r="BE131" s="148">
        <f>IF(N131="základní",J131,0)</f>
        <v>0</v>
      </c>
      <c r="BF131" s="148">
        <f>IF(N131="snížená",J131,0)</f>
        <v>0</v>
      </c>
      <c r="BG131" s="148">
        <f>IF(N131="zákl. přenesená",J131,0)</f>
        <v>0</v>
      </c>
      <c r="BH131" s="148">
        <f>IF(N131="sníž. přenesená",J131,0)</f>
        <v>0</v>
      </c>
      <c r="BI131" s="148">
        <f>IF(N131="nulová",J131,0)</f>
        <v>0</v>
      </c>
      <c r="BJ131" s="17" t="s">
        <v>21</v>
      </c>
      <c r="BK131" s="148">
        <f>ROUND(I131*H131,2)</f>
        <v>0</v>
      </c>
      <c r="BL131" s="17" t="s">
        <v>193</v>
      </c>
      <c r="BM131" s="147" t="s">
        <v>2027</v>
      </c>
    </row>
    <row r="132" spans="2:65" s="1" customFormat="1" ht="29.25">
      <c r="B132" s="32"/>
      <c r="D132" s="149" t="s">
        <v>202</v>
      </c>
      <c r="F132" s="150" t="s">
        <v>1635</v>
      </c>
      <c r="I132" s="151"/>
      <c r="L132" s="32"/>
      <c r="M132" s="152"/>
      <c r="T132" s="56"/>
      <c r="AT132" s="17" t="s">
        <v>202</v>
      </c>
      <c r="AU132" s="17" t="s">
        <v>91</v>
      </c>
    </row>
    <row r="133" spans="2:65" s="1" customFormat="1" ht="11.25">
      <c r="B133" s="32"/>
      <c r="D133" s="156" t="s">
        <v>275</v>
      </c>
      <c r="F133" s="157" t="s">
        <v>1636</v>
      </c>
      <c r="I133" s="151"/>
      <c r="L133" s="32"/>
      <c r="M133" s="152"/>
      <c r="T133" s="56"/>
      <c r="AT133" s="17" t="s">
        <v>275</v>
      </c>
      <c r="AU133" s="17" t="s">
        <v>91</v>
      </c>
    </row>
    <row r="134" spans="2:65" s="12" customFormat="1" ht="11.25">
      <c r="B134" s="158"/>
      <c r="D134" s="149" t="s">
        <v>283</v>
      </c>
      <c r="E134" s="159" t="s">
        <v>1</v>
      </c>
      <c r="F134" s="160" t="s">
        <v>2028</v>
      </c>
      <c r="H134" s="161">
        <v>51.145000000000003</v>
      </c>
      <c r="I134" s="162"/>
      <c r="L134" s="158"/>
      <c r="M134" s="163"/>
      <c r="T134" s="164"/>
      <c r="AT134" s="159" t="s">
        <v>283</v>
      </c>
      <c r="AU134" s="159" t="s">
        <v>91</v>
      </c>
      <c r="AV134" s="12" t="s">
        <v>91</v>
      </c>
      <c r="AW134" s="12" t="s">
        <v>38</v>
      </c>
      <c r="AX134" s="12" t="s">
        <v>83</v>
      </c>
      <c r="AY134" s="159" t="s">
        <v>194</v>
      </c>
    </row>
    <row r="135" spans="2:65" s="12" customFormat="1" ht="11.25">
      <c r="B135" s="158"/>
      <c r="D135" s="149" t="s">
        <v>283</v>
      </c>
      <c r="E135" s="159" t="s">
        <v>1</v>
      </c>
      <c r="F135" s="160" t="s">
        <v>2029</v>
      </c>
      <c r="H135" s="161">
        <v>11.61</v>
      </c>
      <c r="I135" s="162"/>
      <c r="L135" s="158"/>
      <c r="M135" s="163"/>
      <c r="T135" s="164"/>
      <c r="AT135" s="159" t="s">
        <v>283</v>
      </c>
      <c r="AU135" s="159" t="s">
        <v>91</v>
      </c>
      <c r="AV135" s="12" t="s">
        <v>91</v>
      </c>
      <c r="AW135" s="12" t="s">
        <v>38</v>
      </c>
      <c r="AX135" s="12" t="s">
        <v>83</v>
      </c>
      <c r="AY135" s="159" t="s">
        <v>194</v>
      </c>
    </row>
    <row r="136" spans="2:65" s="12" customFormat="1" ht="11.25">
      <c r="B136" s="158"/>
      <c r="D136" s="149" t="s">
        <v>283</v>
      </c>
      <c r="E136" s="159" t="s">
        <v>1</v>
      </c>
      <c r="F136" s="160" t="s">
        <v>2030</v>
      </c>
      <c r="H136" s="161">
        <v>42.429000000000002</v>
      </c>
      <c r="I136" s="162"/>
      <c r="L136" s="158"/>
      <c r="M136" s="163"/>
      <c r="T136" s="164"/>
      <c r="AT136" s="159" t="s">
        <v>283</v>
      </c>
      <c r="AU136" s="159" t="s">
        <v>91</v>
      </c>
      <c r="AV136" s="12" t="s">
        <v>91</v>
      </c>
      <c r="AW136" s="12" t="s">
        <v>38</v>
      </c>
      <c r="AX136" s="12" t="s">
        <v>83</v>
      </c>
      <c r="AY136" s="159" t="s">
        <v>194</v>
      </c>
    </row>
    <row r="137" spans="2:65" s="12" customFormat="1" ht="11.25">
      <c r="B137" s="158"/>
      <c r="D137" s="149" t="s">
        <v>283</v>
      </c>
      <c r="E137" s="159" t="s">
        <v>1</v>
      </c>
      <c r="F137" s="160" t="s">
        <v>2031</v>
      </c>
      <c r="H137" s="161">
        <v>23.376000000000001</v>
      </c>
      <c r="I137" s="162"/>
      <c r="L137" s="158"/>
      <c r="M137" s="163"/>
      <c r="T137" s="164"/>
      <c r="AT137" s="159" t="s">
        <v>283</v>
      </c>
      <c r="AU137" s="159" t="s">
        <v>91</v>
      </c>
      <c r="AV137" s="12" t="s">
        <v>91</v>
      </c>
      <c r="AW137" s="12" t="s">
        <v>38</v>
      </c>
      <c r="AX137" s="12" t="s">
        <v>83</v>
      </c>
      <c r="AY137" s="159" t="s">
        <v>194</v>
      </c>
    </row>
    <row r="138" spans="2:65" s="12" customFormat="1" ht="11.25">
      <c r="B138" s="158"/>
      <c r="D138" s="149" t="s">
        <v>283</v>
      </c>
      <c r="E138" s="159" t="s">
        <v>1</v>
      </c>
      <c r="F138" s="160" t="s">
        <v>2032</v>
      </c>
      <c r="H138" s="161">
        <v>4.952</v>
      </c>
      <c r="I138" s="162"/>
      <c r="L138" s="158"/>
      <c r="M138" s="163"/>
      <c r="T138" s="164"/>
      <c r="AT138" s="159" t="s">
        <v>283</v>
      </c>
      <c r="AU138" s="159" t="s">
        <v>91</v>
      </c>
      <c r="AV138" s="12" t="s">
        <v>91</v>
      </c>
      <c r="AW138" s="12" t="s">
        <v>38</v>
      </c>
      <c r="AX138" s="12" t="s">
        <v>83</v>
      </c>
      <c r="AY138" s="159" t="s">
        <v>194</v>
      </c>
    </row>
    <row r="139" spans="2:65" s="12" customFormat="1" ht="11.25">
      <c r="B139" s="158"/>
      <c r="D139" s="149" t="s">
        <v>283</v>
      </c>
      <c r="E139" s="159" t="s">
        <v>1</v>
      </c>
      <c r="F139" s="160" t="s">
        <v>2033</v>
      </c>
      <c r="H139" s="161">
        <v>10.548999999999999</v>
      </c>
      <c r="I139" s="162"/>
      <c r="L139" s="158"/>
      <c r="M139" s="163"/>
      <c r="T139" s="164"/>
      <c r="AT139" s="159" t="s">
        <v>283</v>
      </c>
      <c r="AU139" s="159" t="s">
        <v>91</v>
      </c>
      <c r="AV139" s="12" t="s">
        <v>91</v>
      </c>
      <c r="AW139" s="12" t="s">
        <v>38</v>
      </c>
      <c r="AX139" s="12" t="s">
        <v>83</v>
      </c>
      <c r="AY139" s="159" t="s">
        <v>194</v>
      </c>
    </row>
    <row r="140" spans="2:65" s="12" customFormat="1" ht="11.25">
      <c r="B140" s="158"/>
      <c r="D140" s="149" t="s">
        <v>283</v>
      </c>
      <c r="E140" s="159" t="s">
        <v>1</v>
      </c>
      <c r="F140" s="160" t="s">
        <v>2034</v>
      </c>
      <c r="H140" s="161">
        <v>10.175000000000001</v>
      </c>
      <c r="I140" s="162"/>
      <c r="L140" s="158"/>
      <c r="M140" s="163"/>
      <c r="T140" s="164"/>
      <c r="AT140" s="159" t="s">
        <v>283</v>
      </c>
      <c r="AU140" s="159" t="s">
        <v>91</v>
      </c>
      <c r="AV140" s="12" t="s">
        <v>91</v>
      </c>
      <c r="AW140" s="12" t="s">
        <v>38</v>
      </c>
      <c r="AX140" s="12" t="s">
        <v>83</v>
      </c>
      <c r="AY140" s="159" t="s">
        <v>194</v>
      </c>
    </row>
    <row r="141" spans="2:65" s="12" customFormat="1" ht="11.25">
      <c r="B141" s="158"/>
      <c r="D141" s="149" t="s">
        <v>283</v>
      </c>
      <c r="E141" s="159" t="s">
        <v>1</v>
      </c>
      <c r="F141" s="160" t="s">
        <v>2035</v>
      </c>
      <c r="H141" s="161">
        <v>9.94</v>
      </c>
      <c r="I141" s="162"/>
      <c r="L141" s="158"/>
      <c r="M141" s="163"/>
      <c r="T141" s="164"/>
      <c r="AT141" s="159" t="s">
        <v>283</v>
      </c>
      <c r="AU141" s="159" t="s">
        <v>91</v>
      </c>
      <c r="AV141" s="12" t="s">
        <v>91</v>
      </c>
      <c r="AW141" s="12" t="s">
        <v>38</v>
      </c>
      <c r="AX141" s="12" t="s">
        <v>83</v>
      </c>
      <c r="AY141" s="159" t="s">
        <v>194</v>
      </c>
    </row>
    <row r="142" spans="2:65" s="12" customFormat="1" ht="11.25">
      <c r="B142" s="158"/>
      <c r="D142" s="149" t="s">
        <v>283</v>
      </c>
      <c r="E142" s="159" t="s">
        <v>1</v>
      </c>
      <c r="F142" s="160" t="s">
        <v>2036</v>
      </c>
      <c r="H142" s="161">
        <v>16.294</v>
      </c>
      <c r="I142" s="162"/>
      <c r="L142" s="158"/>
      <c r="M142" s="163"/>
      <c r="T142" s="164"/>
      <c r="AT142" s="159" t="s">
        <v>283</v>
      </c>
      <c r="AU142" s="159" t="s">
        <v>91</v>
      </c>
      <c r="AV142" s="12" t="s">
        <v>91</v>
      </c>
      <c r="AW142" s="12" t="s">
        <v>38</v>
      </c>
      <c r="AX142" s="12" t="s">
        <v>83</v>
      </c>
      <c r="AY142" s="159" t="s">
        <v>194</v>
      </c>
    </row>
    <row r="143" spans="2:65" s="13" customFormat="1" ht="11.25">
      <c r="B143" s="165"/>
      <c r="D143" s="149" t="s">
        <v>283</v>
      </c>
      <c r="E143" s="166" t="s">
        <v>1</v>
      </c>
      <c r="F143" s="167" t="s">
        <v>285</v>
      </c>
      <c r="H143" s="168">
        <v>180.47000000000003</v>
      </c>
      <c r="I143" s="169"/>
      <c r="L143" s="165"/>
      <c r="M143" s="170"/>
      <c r="T143" s="171"/>
      <c r="AT143" s="166" t="s">
        <v>283</v>
      </c>
      <c r="AU143" s="166" t="s">
        <v>91</v>
      </c>
      <c r="AV143" s="13" t="s">
        <v>193</v>
      </c>
      <c r="AW143" s="13" t="s">
        <v>4</v>
      </c>
      <c r="AX143" s="13" t="s">
        <v>21</v>
      </c>
      <c r="AY143" s="166" t="s">
        <v>194</v>
      </c>
    </row>
    <row r="144" spans="2:65" s="12" customFormat="1" ht="11.25">
      <c r="B144" s="158"/>
      <c r="D144" s="149" t="s">
        <v>283</v>
      </c>
      <c r="F144" s="160" t="s">
        <v>2037</v>
      </c>
      <c r="H144" s="161">
        <v>36.094000000000001</v>
      </c>
      <c r="I144" s="162"/>
      <c r="L144" s="158"/>
      <c r="M144" s="163"/>
      <c r="T144" s="164"/>
      <c r="AT144" s="159" t="s">
        <v>283</v>
      </c>
      <c r="AU144" s="159" t="s">
        <v>91</v>
      </c>
      <c r="AV144" s="12" t="s">
        <v>91</v>
      </c>
      <c r="AW144" s="12" t="s">
        <v>4</v>
      </c>
      <c r="AX144" s="12" t="s">
        <v>21</v>
      </c>
      <c r="AY144" s="159" t="s">
        <v>194</v>
      </c>
    </row>
    <row r="145" spans="2:65" s="1" customFormat="1" ht="33" customHeight="1">
      <c r="B145" s="32"/>
      <c r="C145" s="136" t="s">
        <v>91</v>
      </c>
      <c r="D145" s="136" t="s">
        <v>197</v>
      </c>
      <c r="E145" s="137" t="s">
        <v>1642</v>
      </c>
      <c r="F145" s="138" t="s">
        <v>1643</v>
      </c>
      <c r="G145" s="139" t="s">
        <v>279</v>
      </c>
      <c r="H145" s="140">
        <v>1.5</v>
      </c>
      <c r="I145" s="141"/>
      <c r="J145" s="142">
        <f>ROUND(I145*H145,2)</f>
        <v>0</v>
      </c>
      <c r="K145" s="138" t="s">
        <v>272</v>
      </c>
      <c r="L145" s="32"/>
      <c r="M145" s="143" t="s">
        <v>1</v>
      </c>
      <c r="N145" s="144" t="s">
        <v>48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193</v>
      </c>
      <c r="AT145" s="147" t="s">
        <v>197</v>
      </c>
      <c r="AU145" s="147" t="s">
        <v>91</v>
      </c>
      <c r="AY145" s="17" t="s">
        <v>194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7" t="s">
        <v>21</v>
      </c>
      <c r="BK145" s="148">
        <f>ROUND(I145*H145,2)</f>
        <v>0</v>
      </c>
      <c r="BL145" s="17" t="s">
        <v>193</v>
      </c>
      <c r="BM145" s="147" t="s">
        <v>2038</v>
      </c>
    </row>
    <row r="146" spans="2:65" s="1" customFormat="1" ht="29.25">
      <c r="B146" s="32"/>
      <c r="D146" s="149" t="s">
        <v>202</v>
      </c>
      <c r="F146" s="150" t="s">
        <v>1645</v>
      </c>
      <c r="I146" s="151"/>
      <c r="L146" s="32"/>
      <c r="M146" s="152"/>
      <c r="T146" s="56"/>
      <c r="AT146" s="17" t="s">
        <v>202</v>
      </c>
      <c r="AU146" s="17" t="s">
        <v>91</v>
      </c>
    </row>
    <row r="147" spans="2:65" s="1" customFormat="1" ht="11.25">
      <c r="B147" s="32"/>
      <c r="D147" s="156" t="s">
        <v>275</v>
      </c>
      <c r="F147" s="157" t="s">
        <v>1646</v>
      </c>
      <c r="I147" s="151"/>
      <c r="L147" s="32"/>
      <c r="M147" s="152"/>
      <c r="T147" s="56"/>
      <c r="AT147" s="17" t="s">
        <v>275</v>
      </c>
      <c r="AU147" s="17" t="s">
        <v>91</v>
      </c>
    </row>
    <row r="148" spans="2:65" s="12" customFormat="1" ht="11.25">
      <c r="B148" s="158"/>
      <c r="D148" s="149" t="s">
        <v>283</v>
      </c>
      <c r="E148" s="159" t="s">
        <v>1</v>
      </c>
      <c r="F148" s="160" t="s">
        <v>2039</v>
      </c>
      <c r="H148" s="161">
        <v>1.5</v>
      </c>
      <c r="I148" s="162"/>
      <c r="L148" s="158"/>
      <c r="M148" s="163"/>
      <c r="T148" s="164"/>
      <c r="AT148" s="159" t="s">
        <v>283</v>
      </c>
      <c r="AU148" s="159" t="s">
        <v>91</v>
      </c>
      <c r="AV148" s="12" t="s">
        <v>91</v>
      </c>
      <c r="AW148" s="12" t="s">
        <v>38</v>
      </c>
      <c r="AX148" s="12" t="s">
        <v>21</v>
      </c>
      <c r="AY148" s="159" t="s">
        <v>194</v>
      </c>
    </row>
    <row r="149" spans="2:65" s="1" customFormat="1" ht="33" customHeight="1">
      <c r="B149" s="32"/>
      <c r="C149" s="136" t="s">
        <v>208</v>
      </c>
      <c r="D149" s="136" t="s">
        <v>197</v>
      </c>
      <c r="E149" s="137" t="s">
        <v>1647</v>
      </c>
      <c r="F149" s="138" t="s">
        <v>1648</v>
      </c>
      <c r="G149" s="139" t="s">
        <v>279</v>
      </c>
      <c r="H149" s="140">
        <v>72.188000000000002</v>
      </c>
      <c r="I149" s="141"/>
      <c r="J149" s="142">
        <f>ROUND(I149*H149,2)</f>
        <v>0</v>
      </c>
      <c r="K149" s="138" t="s">
        <v>272</v>
      </c>
      <c r="L149" s="32"/>
      <c r="M149" s="143" t="s">
        <v>1</v>
      </c>
      <c r="N149" s="144" t="s">
        <v>48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193</v>
      </c>
      <c r="AT149" s="147" t="s">
        <v>197</v>
      </c>
      <c r="AU149" s="147" t="s">
        <v>91</v>
      </c>
      <c r="AY149" s="17" t="s">
        <v>194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7" t="s">
        <v>21</v>
      </c>
      <c r="BK149" s="148">
        <f>ROUND(I149*H149,2)</f>
        <v>0</v>
      </c>
      <c r="BL149" s="17" t="s">
        <v>193</v>
      </c>
      <c r="BM149" s="147" t="s">
        <v>2040</v>
      </c>
    </row>
    <row r="150" spans="2:65" s="1" customFormat="1" ht="29.25">
      <c r="B150" s="32"/>
      <c r="D150" s="149" t="s">
        <v>202</v>
      </c>
      <c r="F150" s="150" t="s">
        <v>1650</v>
      </c>
      <c r="I150" s="151"/>
      <c r="L150" s="32"/>
      <c r="M150" s="152"/>
      <c r="T150" s="56"/>
      <c r="AT150" s="17" t="s">
        <v>202</v>
      </c>
      <c r="AU150" s="17" t="s">
        <v>91</v>
      </c>
    </row>
    <row r="151" spans="2:65" s="1" customFormat="1" ht="11.25">
      <c r="B151" s="32"/>
      <c r="D151" s="156" t="s">
        <v>275</v>
      </c>
      <c r="F151" s="157" t="s">
        <v>1651</v>
      </c>
      <c r="I151" s="151"/>
      <c r="L151" s="32"/>
      <c r="M151" s="152"/>
      <c r="T151" s="56"/>
      <c r="AT151" s="17" t="s">
        <v>275</v>
      </c>
      <c r="AU151" s="17" t="s">
        <v>91</v>
      </c>
    </row>
    <row r="152" spans="2:65" s="12" customFormat="1" ht="11.25">
      <c r="B152" s="158"/>
      <c r="D152" s="149" t="s">
        <v>283</v>
      </c>
      <c r="F152" s="160" t="s">
        <v>2041</v>
      </c>
      <c r="H152" s="161">
        <v>72.188000000000002</v>
      </c>
      <c r="I152" s="162"/>
      <c r="L152" s="158"/>
      <c r="M152" s="163"/>
      <c r="T152" s="164"/>
      <c r="AT152" s="159" t="s">
        <v>283</v>
      </c>
      <c r="AU152" s="159" t="s">
        <v>91</v>
      </c>
      <c r="AV152" s="12" t="s">
        <v>91</v>
      </c>
      <c r="AW152" s="12" t="s">
        <v>4</v>
      </c>
      <c r="AX152" s="12" t="s">
        <v>21</v>
      </c>
      <c r="AY152" s="159" t="s">
        <v>194</v>
      </c>
    </row>
    <row r="153" spans="2:65" s="1" customFormat="1" ht="33" customHeight="1">
      <c r="B153" s="32"/>
      <c r="C153" s="136" t="s">
        <v>193</v>
      </c>
      <c r="D153" s="136" t="s">
        <v>197</v>
      </c>
      <c r="E153" s="137" t="s">
        <v>1653</v>
      </c>
      <c r="F153" s="138" t="s">
        <v>1654</v>
      </c>
      <c r="G153" s="139" t="s">
        <v>279</v>
      </c>
      <c r="H153" s="140">
        <v>54.140999999999998</v>
      </c>
      <c r="I153" s="141"/>
      <c r="J153" s="142">
        <f>ROUND(I153*H153,2)</f>
        <v>0</v>
      </c>
      <c r="K153" s="138" t="s">
        <v>272</v>
      </c>
      <c r="L153" s="32"/>
      <c r="M153" s="143" t="s">
        <v>1</v>
      </c>
      <c r="N153" s="144" t="s">
        <v>48</v>
      </c>
      <c r="P153" s="145">
        <f>O153*H153</f>
        <v>0</v>
      </c>
      <c r="Q153" s="145">
        <v>0</v>
      </c>
      <c r="R153" s="145">
        <f>Q153*H153</f>
        <v>0</v>
      </c>
      <c r="S153" s="145">
        <v>0</v>
      </c>
      <c r="T153" s="146">
        <f>S153*H153</f>
        <v>0</v>
      </c>
      <c r="AR153" s="147" t="s">
        <v>193</v>
      </c>
      <c r="AT153" s="147" t="s">
        <v>197</v>
      </c>
      <c r="AU153" s="147" t="s">
        <v>91</v>
      </c>
      <c r="AY153" s="17" t="s">
        <v>194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7" t="s">
        <v>21</v>
      </c>
      <c r="BK153" s="148">
        <f>ROUND(I153*H153,2)</f>
        <v>0</v>
      </c>
      <c r="BL153" s="17" t="s">
        <v>193</v>
      </c>
      <c r="BM153" s="147" t="s">
        <v>2042</v>
      </c>
    </row>
    <row r="154" spans="2:65" s="1" customFormat="1" ht="29.25">
      <c r="B154" s="32"/>
      <c r="D154" s="149" t="s">
        <v>202</v>
      </c>
      <c r="F154" s="150" t="s">
        <v>1656</v>
      </c>
      <c r="I154" s="151"/>
      <c r="L154" s="32"/>
      <c r="M154" s="152"/>
      <c r="T154" s="56"/>
      <c r="AT154" s="17" t="s">
        <v>202</v>
      </c>
      <c r="AU154" s="17" t="s">
        <v>91</v>
      </c>
    </row>
    <row r="155" spans="2:65" s="1" customFormat="1" ht="11.25">
      <c r="B155" s="32"/>
      <c r="D155" s="156" t="s">
        <v>275</v>
      </c>
      <c r="F155" s="157" t="s">
        <v>1657</v>
      </c>
      <c r="I155" s="151"/>
      <c r="L155" s="32"/>
      <c r="M155" s="152"/>
      <c r="T155" s="56"/>
      <c r="AT155" s="17" t="s">
        <v>275</v>
      </c>
      <c r="AU155" s="17" t="s">
        <v>91</v>
      </c>
    </row>
    <row r="156" spans="2:65" s="12" customFormat="1" ht="11.25">
      <c r="B156" s="158"/>
      <c r="D156" s="149" t="s">
        <v>283</v>
      </c>
      <c r="F156" s="160" t="s">
        <v>2043</v>
      </c>
      <c r="H156" s="161">
        <v>54.140999999999998</v>
      </c>
      <c r="I156" s="162"/>
      <c r="L156" s="158"/>
      <c r="M156" s="163"/>
      <c r="T156" s="164"/>
      <c r="AT156" s="159" t="s">
        <v>283</v>
      </c>
      <c r="AU156" s="159" t="s">
        <v>91</v>
      </c>
      <c r="AV156" s="12" t="s">
        <v>91</v>
      </c>
      <c r="AW156" s="12" t="s">
        <v>4</v>
      </c>
      <c r="AX156" s="12" t="s">
        <v>21</v>
      </c>
      <c r="AY156" s="159" t="s">
        <v>194</v>
      </c>
    </row>
    <row r="157" spans="2:65" s="1" customFormat="1" ht="33" customHeight="1">
      <c r="B157" s="32"/>
      <c r="C157" s="136" t="s">
        <v>217</v>
      </c>
      <c r="D157" s="136" t="s">
        <v>197</v>
      </c>
      <c r="E157" s="137" t="s">
        <v>1659</v>
      </c>
      <c r="F157" s="138" t="s">
        <v>1660</v>
      </c>
      <c r="G157" s="139" t="s">
        <v>279</v>
      </c>
      <c r="H157" s="140">
        <v>18.047000000000001</v>
      </c>
      <c r="I157" s="141"/>
      <c r="J157" s="142">
        <f>ROUND(I157*H157,2)</f>
        <v>0</v>
      </c>
      <c r="K157" s="138" t="s">
        <v>272</v>
      </c>
      <c r="L157" s="32"/>
      <c r="M157" s="143" t="s">
        <v>1</v>
      </c>
      <c r="N157" s="144" t="s">
        <v>48</v>
      </c>
      <c r="P157" s="145">
        <f>O157*H157</f>
        <v>0</v>
      </c>
      <c r="Q157" s="145">
        <v>0</v>
      </c>
      <c r="R157" s="145">
        <f>Q157*H157</f>
        <v>0</v>
      </c>
      <c r="S157" s="145">
        <v>0</v>
      </c>
      <c r="T157" s="146">
        <f>S157*H157</f>
        <v>0</v>
      </c>
      <c r="AR157" s="147" t="s">
        <v>193</v>
      </c>
      <c r="AT157" s="147" t="s">
        <v>197</v>
      </c>
      <c r="AU157" s="147" t="s">
        <v>91</v>
      </c>
      <c r="AY157" s="17" t="s">
        <v>194</v>
      </c>
      <c r="BE157" s="148">
        <f>IF(N157="základní",J157,0)</f>
        <v>0</v>
      </c>
      <c r="BF157" s="148">
        <f>IF(N157="snížená",J157,0)</f>
        <v>0</v>
      </c>
      <c r="BG157" s="148">
        <f>IF(N157="zákl. přenesená",J157,0)</f>
        <v>0</v>
      </c>
      <c r="BH157" s="148">
        <f>IF(N157="sníž. přenesená",J157,0)</f>
        <v>0</v>
      </c>
      <c r="BI157" s="148">
        <f>IF(N157="nulová",J157,0)</f>
        <v>0</v>
      </c>
      <c r="BJ157" s="17" t="s">
        <v>21</v>
      </c>
      <c r="BK157" s="148">
        <f>ROUND(I157*H157,2)</f>
        <v>0</v>
      </c>
      <c r="BL157" s="17" t="s">
        <v>193</v>
      </c>
      <c r="BM157" s="147" t="s">
        <v>2044</v>
      </c>
    </row>
    <row r="158" spans="2:65" s="1" customFormat="1" ht="29.25">
      <c r="B158" s="32"/>
      <c r="D158" s="149" t="s">
        <v>202</v>
      </c>
      <c r="F158" s="150" t="s">
        <v>1662</v>
      </c>
      <c r="I158" s="151"/>
      <c r="L158" s="32"/>
      <c r="M158" s="152"/>
      <c r="T158" s="56"/>
      <c r="AT158" s="17" t="s">
        <v>202</v>
      </c>
      <c r="AU158" s="17" t="s">
        <v>91</v>
      </c>
    </row>
    <row r="159" spans="2:65" s="1" customFormat="1" ht="11.25">
      <c r="B159" s="32"/>
      <c r="D159" s="156" t="s">
        <v>275</v>
      </c>
      <c r="F159" s="157" t="s">
        <v>1663</v>
      </c>
      <c r="I159" s="151"/>
      <c r="L159" s="32"/>
      <c r="M159" s="152"/>
      <c r="T159" s="56"/>
      <c r="AT159" s="17" t="s">
        <v>275</v>
      </c>
      <c r="AU159" s="17" t="s">
        <v>91</v>
      </c>
    </row>
    <row r="160" spans="2:65" s="12" customFormat="1" ht="11.25">
      <c r="B160" s="158"/>
      <c r="D160" s="149" t="s">
        <v>283</v>
      </c>
      <c r="F160" s="160" t="s">
        <v>2045</v>
      </c>
      <c r="H160" s="161">
        <v>18.047000000000001</v>
      </c>
      <c r="I160" s="162"/>
      <c r="L160" s="158"/>
      <c r="M160" s="163"/>
      <c r="T160" s="164"/>
      <c r="AT160" s="159" t="s">
        <v>283</v>
      </c>
      <c r="AU160" s="159" t="s">
        <v>91</v>
      </c>
      <c r="AV160" s="12" t="s">
        <v>91</v>
      </c>
      <c r="AW160" s="12" t="s">
        <v>4</v>
      </c>
      <c r="AX160" s="12" t="s">
        <v>21</v>
      </c>
      <c r="AY160" s="159" t="s">
        <v>194</v>
      </c>
    </row>
    <row r="161" spans="2:65" s="1" customFormat="1" ht="37.9" customHeight="1">
      <c r="B161" s="32"/>
      <c r="C161" s="136" t="s">
        <v>222</v>
      </c>
      <c r="D161" s="136" t="s">
        <v>197</v>
      </c>
      <c r="E161" s="137" t="s">
        <v>419</v>
      </c>
      <c r="F161" s="138" t="s">
        <v>420</v>
      </c>
      <c r="G161" s="139" t="s">
        <v>279</v>
      </c>
      <c r="H161" s="140">
        <v>7.3120000000000003</v>
      </c>
      <c r="I161" s="141"/>
      <c r="J161" s="142">
        <f>ROUND(I161*H161,2)</f>
        <v>0</v>
      </c>
      <c r="K161" s="138" t="s">
        <v>272</v>
      </c>
      <c r="L161" s="32"/>
      <c r="M161" s="143" t="s">
        <v>1</v>
      </c>
      <c r="N161" s="144" t="s">
        <v>48</v>
      </c>
      <c r="P161" s="145">
        <f>O161*H161</f>
        <v>0</v>
      </c>
      <c r="Q161" s="145">
        <v>0</v>
      </c>
      <c r="R161" s="145">
        <f>Q161*H161</f>
        <v>0</v>
      </c>
      <c r="S161" s="145">
        <v>0</v>
      </c>
      <c r="T161" s="146">
        <f>S161*H161</f>
        <v>0</v>
      </c>
      <c r="AR161" s="147" t="s">
        <v>193</v>
      </c>
      <c r="AT161" s="147" t="s">
        <v>197</v>
      </c>
      <c r="AU161" s="147" t="s">
        <v>91</v>
      </c>
      <c r="AY161" s="17" t="s">
        <v>194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7" t="s">
        <v>21</v>
      </c>
      <c r="BK161" s="148">
        <f>ROUND(I161*H161,2)</f>
        <v>0</v>
      </c>
      <c r="BL161" s="17" t="s">
        <v>193</v>
      </c>
      <c r="BM161" s="147" t="s">
        <v>2046</v>
      </c>
    </row>
    <row r="162" spans="2:65" s="1" customFormat="1" ht="39">
      <c r="B162" s="32"/>
      <c r="D162" s="149" t="s">
        <v>202</v>
      </c>
      <c r="F162" s="150" t="s">
        <v>422</v>
      </c>
      <c r="I162" s="151"/>
      <c r="L162" s="32"/>
      <c r="M162" s="152"/>
      <c r="T162" s="56"/>
      <c r="AT162" s="17" t="s">
        <v>202</v>
      </c>
      <c r="AU162" s="17" t="s">
        <v>91</v>
      </c>
    </row>
    <row r="163" spans="2:65" s="1" customFormat="1" ht="11.25">
      <c r="B163" s="32"/>
      <c r="D163" s="156" t="s">
        <v>275</v>
      </c>
      <c r="F163" s="157" t="s">
        <v>423</v>
      </c>
      <c r="I163" s="151"/>
      <c r="L163" s="32"/>
      <c r="M163" s="152"/>
      <c r="T163" s="56"/>
      <c r="AT163" s="17" t="s">
        <v>275</v>
      </c>
      <c r="AU163" s="17" t="s">
        <v>91</v>
      </c>
    </row>
    <row r="164" spans="2:65" s="1" customFormat="1" ht="37.9" customHeight="1">
      <c r="B164" s="32"/>
      <c r="C164" s="136" t="s">
        <v>227</v>
      </c>
      <c r="D164" s="136" t="s">
        <v>197</v>
      </c>
      <c r="E164" s="137" t="s">
        <v>804</v>
      </c>
      <c r="F164" s="138" t="s">
        <v>805</v>
      </c>
      <c r="G164" s="139" t="s">
        <v>279</v>
      </c>
      <c r="H164" s="140">
        <v>72.188000000000002</v>
      </c>
      <c r="I164" s="141"/>
      <c r="J164" s="142">
        <f>ROUND(I164*H164,2)</f>
        <v>0</v>
      </c>
      <c r="K164" s="138" t="s">
        <v>272</v>
      </c>
      <c r="L164" s="32"/>
      <c r="M164" s="143" t="s">
        <v>1</v>
      </c>
      <c r="N164" s="144" t="s">
        <v>48</v>
      </c>
      <c r="P164" s="145">
        <f>O164*H164</f>
        <v>0</v>
      </c>
      <c r="Q164" s="145">
        <v>0</v>
      </c>
      <c r="R164" s="145">
        <f>Q164*H164</f>
        <v>0</v>
      </c>
      <c r="S164" s="145">
        <v>0</v>
      </c>
      <c r="T164" s="146">
        <f>S164*H164</f>
        <v>0</v>
      </c>
      <c r="AR164" s="147" t="s">
        <v>193</v>
      </c>
      <c r="AT164" s="147" t="s">
        <v>197</v>
      </c>
      <c r="AU164" s="147" t="s">
        <v>91</v>
      </c>
      <c r="AY164" s="17" t="s">
        <v>194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17" t="s">
        <v>21</v>
      </c>
      <c r="BK164" s="148">
        <f>ROUND(I164*H164,2)</f>
        <v>0</v>
      </c>
      <c r="BL164" s="17" t="s">
        <v>193</v>
      </c>
      <c r="BM164" s="147" t="s">
        <v>2047</v>
      </c>
    </row>
    <row r="165" spans="2:65" s="1" customFormat="1" ht="39">
      <c r="B165" s="32"/>
      <c r="D165" s="149" t="s">
        <v>202</v>
      </c>
      <c r="F165" s="150" t="s">
        <v>807</v>
      </c>
      <c r="I165" s="151"/>
      <c r="L165" s="32"/>
      <c r="M165" s="152"/>
      <c r="T165" s="56"/>
      <c r="AT165" s="17" t="s">
        <v>202</v>
      </c>
      <c r="AU165" s="17" t="s">
        <v>91</v>
      </c>
    </row>
    <row r="166" spans="2:65" s="1" customFormat="1" ht="11.25">
      <c r="B166" s="32"/>
      <c r="D166" s="156" t="s">
        <v>275</v>
      </c>
      <c r="F166" s="157" t="s">
        <v>808</v>
      </c>
      <c r="I166" s="151"/>
      <c r="L166" s="32"/>
      <c r="M166" s="152"/>
      <c r="T166" s="56"/>
      <c r="AT166" s="17" t="s">
        <v>275</v>
      </c>
      <c r="AU166" s="17" t="s">
        <v>91</v>
      </c>
    </row>
    <row r="167" spans="2:65" s="1" customFormat="1" ht="24.2" customHeight="1">
      <c r="B167" s="32"/>
      <c r="C167" s="136" t="s">
        <v>232</v>
      </c>
      <c r="D167" s="136" t="s">
        <v>197</v>
      </c>
      <c r="E167" s="137" t="s">
        <v>393</v>
      </c>
      <c r="F167" s="138" t="s">
        <v>394</v>
      </c>
      <c r="G167" s="139" t="s">
        <v>279</v>
      </c>
      <c r="H167" s="140">
        <v>7.3120000000000003</v>
      </c>
      <c r="I167" s="141"/>
      <c r="J167" s="142">
        <f>ROUND(I167*H167,2)</f>
        <v>0</v>
      </c>
      <c r="K167" s="138" t="s">
        <v>272</v>
      </c>
      <c r="L167" s="32"/>
      <c r="M167" s="143" t="s">
        <v>1</v>
      </c>
      <c r="N167" s="144" t="s">
        <v>48</v>
      </c>
      <c r="P167" s="145">
        <f>O167*H167</f>
        <v>0</v>
      </c>
      <c r="Q167" s="145">
        <v>0</v>
      </c>
      <c r="R167" s="145">
        <f>Q167*H167</f>
        <v>0</v>
      </c>
      <c r="S167" s="145">
        <v>0</v>
      </c>
      <c r="T167" s="146">
        <f>S167*H167</f>
        <v>0</v>
      </c>
      <c r="AR167" s="147" t="s">
        <v>193</v>
      </c>
      <c r="AT167" s="147" t="s">
        <v>197</v>
      </c>
      <c r="AU167" s="147" t="s">
        <v>91</v>
      </c>
      <c r="AY167" s="17" t="s">
        <v>194</v>
      </c>
      <c r="BE167" s="148">
        <f>IF(N167="základní",J167,0)</f>
        <v>0</v>
      </c>
      <c r="BF167" s="148">
        <f>IF(N167="snížená",J167,0)</f>
        <v>0</v>
      </c>
      <c r="BG167" s="148">
        <f>IF(N167="zákl. přenesená",J167,0)</f>
        <v>0</v>
      </c>
      <c r="BH167" s="148">
        <f>IF(N167="sníž. přenesená",J167,0)</f>
        <v>0</v>
      </c>
      <c r="BI167" s="148">
        <f>IF(N167="nulová",J167,0)</f>
        <v>0</v>
      </c>
      <c r="BJ167" s="17" t="s">
        <v>21</v>
      </c>
      <c r="BK167" s="148">
        <f>ROUND(I167*H167,2)</f>
        <v>0</v>
      </c>
      <c r="BL167" s="17" t="s">
        <v>193</v>
      </c>
      <c r="BM167" s="147" t="s">
        <v>2048</v>
      </c>
    </row>
    <row r="168" spans="2:65" s="1" customFormat="1" ht="29.25">
      <c r="B168" s="32"/>
      <c r="D168" s="149" t="s">
        <v>202</v>
      </c>
      <c r="F168" s="150" t="s">
        <v>396</v>
      </c>
      <c r="I168" s="151"/>
      <c r="L168" s="32"/>
      <c r="M168" s="152"/>
      <c r="T168" s="56"/>
      <c r="AT168" s="17" t="s">
        <v>202</v>
      </c>
      <c r="AU168" s="17" t="s">
        <v>91</v>
      </c>
    </row>
    <row r="169" spans="2:65" s="1" customFormat="1" ht="11.25">
      <c r="B169" s="32"/>
      <c r="D169" s="156" t="s">
        <v>275</v>
      </c>
      <c r="F169" s="157" t="s">
        <v>397</v>
      </c>
      <c r="I169" s="151"/>
      <c r="L169" s="32"/>
      <c r="M169" s="152"/>
      <c r="T169" s="56"/>
      <c r="AT169" s="17" t="s">
        <v>275</v>
      </c>
      <c r="AU169" s="17" t="s">
        <v>91</v>
      </c>
    </row>
    <row r="170" spans="2:65" s="12" customFormat="1" ht="11.25">
      <c r="B170" s="158"/>
      <c r="D170" s="149" t="s">
        <v>283</v>
      </c>
      <c r="E170" s="159" t="s">
        <v>1</v>
      </c>
      <c r="F170" s="160" t="s">
        <v>2049</v>
      </c>
      <c r="H170" s="161">
        <v>7.3120000000000003</v>
      </c>
      <c r="I170" s="162"/>
      <c r="L170" s="158"/>
      <c r="M170" s="163"/>
      <c r="T170" s="164"/>
      <c r="AT170" s="159" t="s">
        <v>283</v>
      </c>
      <c r="AU170" s="159" t="s">
        <v>91</v>
      </c>
      <c r="AV170" s="12" t="s">
        <v>91</v>
      </c>
      <c r="AW170" s="12" t="s">
        <v>38</v>
      </c>
      <c r="AX170" s="12" t="s">
        <v>21</v>
      </c>
      <c r="AY170" s="159" t="s">
        <v>194</v>
      </c>
    </row>
    <row r="171" spans="2:65" s="1" customFormat="1" ht="24.2" customHeight="1">
      <c r="B171" s="32"/>
      <c r="C171" s="136" t="s">
        <v>237</v>
      </c>
      <c r="D171" s="136" t="s">
        <v>197</v>
      </c>
      <c r="E171" s="137" t="s">
        <v>1274</v>
      </c>
      <c r="F171" s="138" t="s">
        <v>1275</v>
      </c>
      <c r="G171" s="139" t="s">
        <v>279</v>
      </c>
      <c r="H171" s="140">
        <v>72.188000000000002</v>
      </c>
      <c r="I171" s="141"/>
      <c r="J171" s="142">
        <f>ROUND(I171*H171,2)</f>
        <v>0</v>
      </c>
      <c r="K171" s="138" t="s">
        <v>272</v>
      </c>
      <c r="L171" s="32"/>
      <c r="M171" s="143" t="s">
        <v>1</v>
      </c>
      <c r="N171" s="144" t="s">
        <v>48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193</v>
      </c>
      <c r="AT171" s="147" t="s">
        <v>197</v>
      </c>
      <c r="AU171" s="147" t="s">
        <v>91</v>
      </c>
      <c r="AY171" s="17" t="s">
        <v>194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21</v>
      </c>
      <c r="BK171" s="148">
        <f>ROUND(I171*H171,2)</f>
        <v>0</v>
      </c>
      <c r="BL171" s="17" t="s">
        <v>193</v>
      </c>
      <c r="BM171" s="147" t="s">
        <v>2050</v>
      </c>
    </row>
    <row r="172" spans="2:65" s="1" customFormat="1" ht="29.25">
      <c r="B172" s="32"/>
      <c r="D172" s="149" t="s">
        <v>202</v>
      </c>
      <c r="F172" s="150" t="s">
        <v>1277</v>
      </c>
      <c r="I172" s="151"/>
      <c r="L172" s="32"/>
      <c r="M172" s="152"/>
      <c r="T172" s="56"/>
      <c r="AT172" s="17" t="s">
        <v>202</v>
      </c>
      <c r="AU172" s="17" t="s">
        <v>91</v>
      </c>
    </row>
    <row r="173" spans="2:65" s="1" customFormat="1" ht="11.25">
      <c r="B173" s="32"/>
      <c r="D173" s="156" t="s">
        <v>275</v>
      </c>
      <c r="F173" s="157" t="s">
        <v>1278</v>
      </c>
      <c r="I173" s="151"/>
      <c r="L173" s="32"/>
      <c r="M173" s="152"/>
      <c r="T173" s="56"/>
      <c r="AT173" s="17" t="s">
        <v>275</v>
      </c>
      <c r="AU173" s="17" t="s">
        <v>91</v>
      </c>
    </row>
    <row r="174" spans="2:65" s="12" customFormat="1" ht="11.25">
      <c r="B174" s="158"/>
      <c r="D174" s="149" t="s">
        <v>283</v>
      </c>
      <c r="E174" s="159" t="s">
        <v>1</v>
      </c>
      <c r="F174" s="160" t="s">
        <v>2051</v>
      </c>
      <c r="H174" s="161">
        <v>72.188000000000002</v>
      </c>
      <c r="I174" s="162"/>
      <c r="L174" s="158"/>
      <c r="M174" s="163"/>
      <c r="T174" s="164"/>
      <c r="AT174" s="159" t="s">
        <v>283</v>
      </c>
      <c r="AU174" s="159" t="s">
        <v>91</v>
      </c>
      <c r="AV174" s="12" t="s">
        <v>91</v>
      </c>
      <c r="AW174" s="12" t="s">
        <v>38</v>
      </c>
      <c r="AX174" s="12" t="s">
        <v>21</v>
      </c>
      <c r="AY174" s="159" t="s">
        <v>194</v>
      </c>
    </row>
    <row r="175" spans="2:65" s="1" customFormat="1" ht="33" customHeight="1">
      <c r="B175" s="32"/>
      <c r="C175" s="136" t="s">
        <v>26</v>
      </c>
      <c r="D175" s="136" t="s">
        <v>197</v>
      </c>
      <c r="E175" s="137" t="s">
        <v>432</v>
      </c>
      <c r="F175" s="138" t="s">
        <v>433</v>
      </c>
      <c r="G175" s="139" t="s">
        <v>363</v>
      </c>
      <c r="H175" s="140">
        <v>166.95</v>
      </c>
      <c r="I175" s="141"/>
      <c r="J175" s="142">
        <f>ROUND(I175*H175,2)</f>
        <v>0</v>
      </c>
      <c r="K175" s="138" t="s">
        <v>272</v>
      </c>
      <c r="L175" s="32"/>
      <c r="M175" s="143" t="s">
        <v>1</v>
      </c>
      <c r="N175" s="144" t="s">
        <v>48</v>
      </c>
      <c r="P175" s="145">
        <f>O175*H175</f>
        <v>0</v>
      </c>
      <c r="Q175" s="145">
        <v>0</v>
      </c>
      <c r="R175" s="145">
        <f>Q175*H175</f>
        <v>0</v>
      </c>
      <c r="S175" s="145">
        <v>0</v>
      </c>
      <c r="T175" s="146">
        <f>S175*H175</f>
        <v>0</v>
      </c>
      <c r="AR175" s="147" t="s">
        <v>193</v>
      </c>
      <c r="AT175" s="147" t="s">
        <v>197</v>
      </c>
      <c r="AU175" s="147" t="s">
        <v>91</v>
      </c>
      <c r="AY175" s="17" t="s">
        <v>194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17" t="s">
        <v>21</v>
      </c>
      <c r="BK175" s="148">
        <f>ROUND(I175*H175,2)</f>
        <v>0</v>
      </c>
      <c r="BL175" s="17" t="s">
        <v>193</v>
      </c>
      <c r="BM175" s="147" t="s">
        <v>2052</v>
      </c>
    </row>
    <row r="176" spans="2:65" s="1" customFormat="1" ht="29.25">
      <c r="B176" s="32"/>
      <c r="D176" s="149" t="s">
        <v>202</v>
      </c>
      <c r="F176" s="150" t="s">
        <v>435</v>
      </c>
      <c r="I176" s="151"/>
      <c r="L176" s="32"/>
      <c r="M176" s="152"/>
      <c r="T176" s="56"/>
      <c r="AT176" s="17" t="s">
        <v>202</v>
      </c>
      <c r="AU176" s="17" t="s">
        <v>91</v>
      </c>
    </row>
    <row r="177" spans="2:65" s="1" customFormat="1" ht="11.25">
      <c r="B177" s="32"/>
      <c r="D177" s="156" t="s">
        <v>275</v>
      </c>
      <c r="F177" s="157" t="s">
        <v>436</v>
      </c>
      <c r="I177" s="151"/>
      <c r="L177" s="32"/>
      <c r="M177" s="152"/>
      <c r="T177" s="56"/>
      <c r="AT177" s="17" t="s">
        <v>275</v>
      </c>
      <c r="AU177" s="17" t="s">
        <v>91</v>
      </c>
    </row>
    <row r="178" spans="2:65" s="12" customFormat="1" ht="11.25">
      <c r="B178" s="158"/>
      <c r="D178" s="149" t="s">
        <v>283</v>
      </c>
      <c r="E178" s="159" t="s">
        <v>1</v>
      </c>
      <c r="F178" s="160" t="s">
        <v>2053</v>
      </c>
      <c r="H178" s="161">
        <v>79.5</v>
      </c>
      <c r="I178" s="162"/>
      <c r="L178" s="158"/>
      <c r="M178" s="163"/>
      <c r="T178" s="164"/>
      <c r="AT178" s="159" t="s">
        <v>283</v>
      </c>
      <c r="AU178" s="159" t="s">
        <v>91</v>
      </c>
      <c r="AV178" s="12" t="s">
        <v>91</v>
      </c>
      <c r="AW178" s="12" t="s">
        <v>38</v>
      </c>
      <c r="AX178" s="12" t="s">
        <v>21</v>
      </c>
      <c r="AY178" s="159" t="s">
        <v>194</v>
      </c>
    </row>
    <row r="179" spans="2:65" s="12" customFormat="1" ht="11.25">
      <c r="B179" s="158"/>
      <c r="D179" s="149" t="s">
        <v>283</v>
      </c>
      <c r="F179" s="160" t="s">
        <v>2054</v>
      </c>
      <c r="H179" s="161">
        <v>166.95</v>
      </c>
      <c r="I179" s="162"/>
      <c r="L179" s="158"/>
      <c r="M179" s="163"/>
      <c r="T179" s="164"/>
      <c r="AT179" s="159" t="s">
        <v>283</v>
      </c>
      <c r="AU179" s="159" t="s">
        <v>91</v>
      </c>
      <c r="AV179" s="12" t="s">
        <v>91</v>
      </c>
      <c r="AW179" s="12" t="s">
        <v>4</v>
      </c>
      <c r="AX179" s="12" t="s">
        <v>21</v>
      </c>
      <c r="AY179" s="159" t="s">
        <v>194</v>
      </c>
    </row>
    <row r="180" spans="2:65" s="1" customFormat="1" ht="24.2" customHeight="1">
      <c r="B180" s="32"/>
      <c r="C180" s="136" t="s">
        <v>246</v>
      </c>
      <c r="D180" s="136" t="s">
        <v>197</v>
      </c>
      <c r="E180" s="137" t="s">
        <v>438</v>
      </c>
      <c r="F180" s="138" t="s">
        <v>439</v>
      </c>
      <c r="G180" s="139" t="s">
        <v>279</v>
      </c>
      <c r="H180" s="140">
        <v>102.47</v>
      </c>
      <c r="I180" s="141"/>
      <c r="J180" s="142">
        <f>ROUND(I180*H180,2)</f>
        <v>0</v>
      </c>
      <c r="K180" s="138" t="s">
        <v>272</v>
      </c>
      <c r="L180" s="32"/>
      <c r="M180" s="143" t="s">
        <v>1</v>
      </c>
      <c r="N180" s="144" t="s">
        <v>48</v>
      </c>
      <c r="P180" s="145">
        <f>O180*H180</f>
        <v>0</v>
      </c>
      <c r="Q180" s="145">
        <v>0</v>
      </c>
      <c r="R180" s="145">
        <f>Q180*H180</f>
        <v>0</v>
      </c>
      <c r="S180" s="145">
        <v>0</v>
      </c>
      <c r="T180" s="146">
        <f>S180*H180</f>
        <v>0</v>
      </c>
      <c r="AR180" s="147" t="s">
        <v>193</v>
      </c>
      <c r="AT180" s="147" t="s">
        <v>197</v>
      </c>
      <c r="AU180" s="147" t="s">
        <v>91</v>
      </c>
      <c r="AY180" s="17" t="s">
        <v>194</v>
      </c>
      <c r="BE180" s="148">
        <f>IF(N180="základní",J180,0)</f>
        <v>0</v>
      </c>
      <c r="BF180" s="148">
        <f>IF(N180="snížená",J180,0)</f>
        <v>0</v>
      </c>
      <c r="BG180" s="148">
        <f>IF(N180="zákl. přenesená",J180,0)</f>
        <v>0</v>
      </c>
      <c r="BH180" s="148">
        <f>IF(N180="sníž. přenesená",J180,0)</f>
        <v>0</v>
      </c>
      <c r="BI180" s="148">
        <f>IF(N180="nulová",J180,0)</f>
        <v>0</v>
      </c>
      <c r="BJ180" s="17" t="s">
        <v>21</v>
      </c>
      <c r="BK180" s="148">
        <f>ROUND(I180*H180,2)</f>
        <v>0</v>
      </c>
      <c r="BL180" s="17" t="s">
        <v>193</v>
      </c>
      <c r="BM180" s="147" t="s">
        <v>2055</v>
      </c>
    </row>
    <row r="181" spans="2:65" s="1" customFormat="1" ht="29.25">
      <c r="B181" s="32"/>
      <c r="D181" s="149" t="s">
        <v>202</v>
      </c>
      <c r="F181" s="150" t="s">
        <v>1074</v>
      </c>
      <c r="I181" s="151"/>
      <c r="L181" s="32"/>
      <c r="M181" s="152"/>
      <c r="T181" s="56"/>
      <c r="AT181" s="17" t="s">
        <v>202</v>
      </c>
      <c r="AU181" s="17" t="s">
        <v>91</v>
      </c>
    </row>
    <row r="182" spans="2:65" s="1" customFormat="1" ht="11.25">
      <c r="B182" s="32"/>
      <c r="D182" s="156" t="s">
        <v>275</v>
      </c>
      <c r="F182" s="157" t="s">
        <v>441</v>
      </c>
      <c r="I182" s="151"/>
      <c r="L182" s="32"/>
      <c r="M182" s="152"/>
      <c r="T182" s="56"/>
      <c r="AT182" s="17" t="s">
        <v>275</v>
      </c>
      <c r="AU182" s="17" t="s">
        <v>91</v>
      </c>
    </row>
    <row r="183" spans="2:65" s="12" customFormat="1" ht="11.25">
      <c r="B183" s="158"/>
      <c r="D183" s="149" t="s">
        <v>283</v>
      </c>
      <c r="E183" s="159" t="s">
        <v>1</v>
      </c>
      <c r="F183" s="160" t="s">
        <v>2056</v>
      </c>
      <c r="H183" s="161">
        <v>102.47</v>
      </c>
      <c r="I183" s="162"/>
      <c r="L183" s="158"/>
      <c r="M183" s="163"/>
      <c r="T183" s="164"/>
      <c r="AT183" s="159" t="s">
        <v>283</v>
      </c>
      <c r="AU183" s="159" t="s">
        <v>91</v>
      </c>
      <c r="AV183" s="12" t="s">
        <v>91</v>
      </c>
      <c r="AW183" s="12" t="s">
        <v>38</v>
      </c>
      <c r="AX183" s="12" t="s">
        <v>83</v>
      </c>
      <c r="AY183" s="159" t="s">
        <v>194</v>
      </c>
    </row>
    <row r="184" spans="2:65" s="1" customFormat="1" ht="24.2" customHeight="1">
      <c r="B184" s="32"/>
      <c r="C184" s="136" t="s">
        <v>8</v>
      </c>
      <c r="D184" s="136" t="s">
        <v>197</v>
      </c>
      <c r="E184" s="137" t="s">
        <v>1076</v>
      </c>
      <c r="F184" s="138" t="s">
        <v>1077</v>
      </c>
      <c r="G184" s="139" t="s">
        <v>279</v>
      </c>
      <c r="H184" s="140">
        <v>66.25</v>
      </c>
      <c r="I184" s="141"/>
      <c r="J184" s="142">
        <f>ROUND(I184*H184,2)</f>
        <v>0</v>
      </c>
      <c r="K184" s="138" t="s">
        <v>272</v>
      </c>
      <c r="L184" s="32"/>
      <c r="M184" s="143" t="s">
        <v>1</v>
      </c>
      <c r="N184" s="144" t="s">
        <v>48</v>
      </c>
      <c r="P184" s="145">
        <f>O184*H184</f>
        <v>0</v>
      </c>
      <c r="Q184" s="145">
        <v>0</v>
      </c>
      <c r="R184" s="145">
        <f>Q184*H184</f>
        <v>0</v>
      </c>
      <c r="S184" s="145">
        <v>0</v>
      </c>
      <c r="T184" s="146">
        <f>S184*H184</f>
        <v>0</v>
      </c>
      <c r="AR184" s="147" t="s">
        <v>193</v>
      </c>
      <c r="AT184" s="147" t="s">
        <v>197</v>
      </c>
      <c r="AU184" s="147" t="s">
        <v>91</v>
      </c>
      <c r="AY184" s="17" t="s">
        <v>194</v>
      </c>
      <c r="BE184" s="148">
        <f>IF(N184="základní",J184,0)</f>
        <v>0</v>
      </c>
      <c r="BF184" s="148">
        <f>IF(N184="snížená",J184,0)</f>
        <v>0</v>
      </c>
      <c r="BG184" s="148">
        <f>IF(N184="zákl. přenesená",J184,0)</f>
        <v>0</v>
      </c>
      <c r="BH184" s="148">
        <f>IF(N184="sníž. přenesená",J184,0)</f>
        <v>0</v>
      </c>
      <c r="BI184" s="148">
        <f>IF(N184="nulová",J184,0)</f>
        <v>0</v>
      </c>
      <c r="BJ184" s="17" t="s">
        <v>21</v>
      </c>
      <c r="BK184" s="148">
        <f>ROUND(I184*H184,2)</f>
        <v>0</v>
      </c>
      <c r="BL184" s="17" t="s">
        <v>193</v>
      </c>
      <c r="BM184" s="147" t="s">
        <v>2057</v>
      </c>
    </row>
    <row r="185" spans="2:65" s="1" customFormat="1" ht="39">
      <c r="B185" s="32"/>
      <c r="D185" s="149" t="s">
        <v>202</v>
      </c>
      <c r="F185" s="150" t="s">
        <v>1079</v>
      </c>
      <c r="I185" s="151"/>
      <c r="L185" s="32"/>
      <c r="M185" s="152"/>
      <c r="T185" s="56"/>
      <c r="AT185" s="17" t="s">
        <v>202</v>
      </c>
      <c r="AU185" s="17" t="s">
        <v>91</v>
      </c>
    </row>
    <row r="186" spans="2:65" s="1" customFormat="1" ht="11.25">
      <c r="B186" s="32"/>
      <c r="D186" s="156" t="s">
        <v>275</v>
      </c>
      <c r="F186" s="157" t="s">
        <v>1080</v>
      </c>
      <c r="I186" s="151"/>
      <c r="L186" s="32"/>
      <c r="M186" s="152"/>
      <c r="T186" s="56"/>
      <c r="AT186" s="17" t="s">
        <v>275</v>
      </c>
      <c r="AU186" s="17" t="s">
        <v>91</v>
      </c>
    </row>
    <row r="187" spans="2:65" s="12" customFormat="1" ht="11.25">
      <c r="B187" s="158"/>
      <c r="D187" s="149" t="s">
        <v>283</v>
      </c>
      <c r="E187" s="159" t="s">
        <v>1</v>
      </c>
      <c r="F187" s="160" t="s">
        <v>2058</v>
      </c>
      <c r="H187" s="161">
        <v>66.25</v>
      </c>
      <c r="I187" s="162"/>
      <c r="L187" s="158"/>
      <c r="M187" s="163"/>
      <c r="T187" s="164"/>
      <c r="AT187" s="159" t="s">
        <v>283</v>
      </c>
      <c r="AU187" s="159" t="s">
        <v>91</v>
      </c>
      <c r="AV187" s="12" t="s">
        <v>91</v>
      </c>
      <c r="AW187" s="12" t="s">
        <v>38</v>
      </c>
      <c r="AX187" s="12" t="s">
        <v>21</v>
      </c>
      <c r="AY187" s="159" t="s">
        <v>194</v>
      </c>
    </row>
    <row r="188" spans="2:65" s="1" customFormat="1" ht="16.5" customHeight="1">
      <c r="B188" s="32"/>
      <c r="C188" s="172" t="s">
        <v>255</v>
      </c>
      <c r="D188" s="172" t="s">
        <v>301</v>
      </c>
      <c r="E188" s="173" t="s">
        <v>1085</v>
      </c>
      <c r="F188" s="174" t="s">
        <v>1086</v>
      </c>
      <c r="G188" s="175" t="s">
        <v>363</v>
      </c>
      <c r="H188" s="176">
        <v>125.21299999999999</v>
      </c>
      <c r="I188" s="177"/>
      <c r="J188" s="178">
        <f>ROUND(I188*H188,2)</f>
        <v>0</v>
      </c>
      <c r="K188" s="174" t="s">
        <v>272</v>
      </c>
      <c r="L188" s="179"/>
      <c r="M188" s="180" t="s">
        <v>1</v>
      </c>
      <c r="N188" s="181" t="s">
        <v>48</v>
      </c>
      <c r="P188" s="145">
        <f>O188*H188</f>
        <v>0</v>
      </c>
      <c r="Q188" s="145">
        <v>1</v>
      </c>
      <c r="R188" s="145">
        <f>Q188*H188</f>
        <v>125.21299999999999</v>
      </c>
      <c r="S188" s="145">
        <v>0</v>
      </c>
      <c r="T188" s="146">
        <f>S188*H188</f>
        <v>0</v>
      </c>
      <c r="AR188" s="147" t="s">
        <v>232</v>
      </c>
      <c r="AT188" s="147" t="s">
        <v>301</v>
      </c>
      <c r="AU188" s="147" t="s">
        <v>91</v>
      </c>
      <c r="AY188" s="17" t="s">
        <v>194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21</v>
      </c>
      <c r="BK188" s="148">
        <f>ROUND(I188*H188,2)</f>
        <v>0</v>
      </c>
      <c r="BL188" s="17" t="s">
        <v>193</v>
      </c>
      <c r="BM188" s="147" t="s">
        <v>2059</v>
      </c>
    </row>
    <row r="189" spans="2:65" s="1" customFormat="1" ht="11.25">
      <c r="B189" s="32"/>
      <c r="D189" s="149" t="s">
        <v>202</v>
      </c>
      <c r="F189" s="150" t="s">
        <v>1086</v>
      </c>
      <c r="I189" s="151"/>
      <c r="L189" s="32"/>
      <c r="M189" s="152"/>
      <c r="T189" s="56"/>
      <c r="AT189" s="17" t="s">
        <v>202</v>
      </c>
      <c r="AU189" s="17" t="s">
        <v>91</v>
      </c>
    </row>
    <row r="190" spans="2:65" s="12" customFormat="1" ht="11.25">
      <c r="B190" s="158"/>
      <c r="D190" s="149" t="s">
        <v>283</v>
      </c>
      <c r="F190" s="160" t="s">
        <v>2060</v>
      </c>
      <c r="H190" s="161">
        <v>125.21299999999999</v>
      </c>
      <c r="I190" s="162"/>
      <c r="L190" s="158"/>
      <c r="M190" s="163"/>
      <c r="T190" s="164"/>
      <c r="AT190" s="159" t="s">
        <v>283</v>
      </c>
      <c r="AU190" s="159" t="s">
        <v>91</v>
      </c>
      <c r="AV190" s="12" t="s">
        <v>91</v>
      </c>
      <c r="AW190" s="12" t="s">
        <v>4</v>
      </c>
      <c r="AX190" s="12" t="s">
        <v>21</v>
      </c>
      <c r="AY190" s="159" t="s">
        <v>194</v>
      </c>
    </row>
    <row r="191" spans="2:65" s="11" customFormat="1" ht="22.9" customHeight="1">
      <c r="B191" s="124"/>
      <c r="D191" s="125" t="s">
        <v>82</v>
      </c>
      <c r="E191" s="134" t="s">
        <v>193</v>
      </c>
      <c r="F191" s="134" t="s">
        <v>1105</v>
      </c>
      <c r="I191" s="127"/>
      <c r="J191" s="135">
        <f>BK191</f>
        <v>0</v>
      </c>
      <c r="L191" s="124"/>
      <c r="M191" s="129"/>
      <c r="P191" s="130">
        <f>SUM(P192:P198)</f>
        <v>0</v>
      </c>
      <c r="R191" s="130">
        <f>SUM(R192:R198)</f>
        <v>50.095702500000002</v>
      </c>
      <c r="T191" s="131">
        <f>SUM(T192:T198)</f>
        <v>0</v>
      </c>
      <c r="AR191" s="125" t="s">
        <v>21</v>
      </c>
      <c r="AT191" s="132" t="s">
        <v>82</v>
      </c>
      <c r="AU191" s="132" t="s">
        <v>21</v>
      </c>
      <c r="AY191" s="125" t="s">
        <v>194</v>
      </c>
      <c r="BK191" s="133">
        <f>SUM(BK192:BK198)</f>
        <v>0</v>
      </c>
    </row>
    <row r="192" spans="2:65" s="1" customFormat="1" ht="24.2" customHeight="1">
      <c r="B192" s="32"/>
      <c r="C192" s="136" t="s">
        <v>340</v>
      </c>
      <c r="D192" s="136" t="s">
        <v>197</v>
      </c>
      <c r="E192" s="137" t="s">
        <v>1106</v>
      </c>
      <c r="F192" s="138" t="s">
        <v>1107</v>
      </c>
      <c r="G192" s="139" t="s">
        <v>279</v>
      </c>
      <c r="H192" s="140">
        <v>13.25</v>
      </c>
      <c r="I192" s="141"/>
      <c r="J192" s="142">
        <f>ROUND(I192*H192,2)</f>
        <v>0</v>
      </c>
      <c r="K192" s="138" t="s">
        <v>272</v>
      </c>
      <c r="L192" s="32"/>
      <c r="M192" s="143" t="s">
        <v>1</v>
      </c>
      <c r="N192" s="144" t="s">
        <v>48</v>
      </c>
      <c r="P192" s="145">
        <f>O192*H192</f>
        <v>0</v>
      </c>
      <c r="Q192" s="145">
        <v>1.8907700000000001</v>
      </c>
      <c r="R192" s="145">
        <f>Q192*H192</f>
        <v>25.052702500000002</v>
      </c>
      <c r="S192" s="145">
        <v>0</v>
      </c>
      <c r="T192" s="146">
        <f>S192*H192</f>
        <v>0</v>
      </c>
      <c r="AR192" s="147" t="s">
        <v>193</v>
      </c>
      <c r="AT192" s="147" t="s">
        <v>197</v>
      </c>
      <c r="AU192" s="147" t="s">
        <v>91</v>
      </c>
      <c r="AY192" s="17" t="s">
        <v>194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7" t="s">
        <v>21</v>
      </c>
      <c r="BK192" s="148">
        <f>ROUND(I192*H192,2)</f>
        <v>0</v>
      </c>
      <c r="BL192" s="17" t="s">
        <v>193</v>
      </c>
      <c r="BM192" s="147" t="s">
        <v>2061</v>
      </c>
    </row>
    <row r="193" spans="2:65" s="1" customFormat="1" ht="19.5">
      <c r="B193" s="32"/>
      <c r="D193" s="149" t="s">
        <v>202</v>
      </c>
      <c r="F193" s="150" t="s">
        <v>1109</v>
      </c>
      <c r="I193" s="151"/>
      <c r="L193" s="32"/>
      <c r="M193" s="152"/>
      <c r="T193" s="56"/>
      <c r="AT193" s="17" t="s">
        <v>202</v>
      </c>
      <c r="AU193" s="17" t="s">
        <v>91</v>
      </c>
    </row>
    <row r="194" spans="2:65" s="1" customFormat="1" ht="11.25">
      <c r="B194" s="32"/>
      <c r="D194" s="156" t="s">
        <v>275</v>
      </c>
      <c r="F194" s="157" t="s">
        <v>1110</v>
      </c>
      <c r="I194" s="151"/>
      <c r="L194" s="32"/>
      <c r="M194" s="152"/>
      <c r="T194" s="56"/>
      <c r="AT194" s="17" t="s">
        <v>275</v>
      </c>
      <c r="AU194" s="17" t="s">
        <v>91</v>
      </c>
    </row>
    <row r="195" spans="2:65" s="12" customFormat="1" ht="11.25">
      <c r="B195" s="158"/>
      <c r="D195" s="149" t="s">
        <v>283</v>
      </c>
      <c r="E195" s="159" t="s">
        <v>1</v>
      </c>
      <c r="F195" s="160" t="s">
        <v>2062</v>
      </c>
      <c r="H195" s="161">
        <v>13.25</v>
      </c>
      <c r="I195" s="162"/>
      <c r="L195" s="158"/>
      <c r="M195" s="163"/>
      <c r="T195" s="164"/>
      <c r="AT195" s="159" t="s">
        <v>283</v>
      </c>
      <c r="AU195" s="159" t="s">
        <v>91</v>
      </c>
      <c r="AV195" s="12" t="s">
        <v>91</v>
      </c>
      <c r="AW195" s="12" t="s">
        <v>38</v>
      </c>
      <c r="AX195" s="12" t="s">
        <v>83</v>
      </c>
      <c r="AY195" s="159" t="s">
        <v>194</v>
      </c>
    </row>
    <row r="196" spans="2:65" s="1" customFormat="1" ht="16.5" customHeight="1">
      <c r="B196" s="32"/>
      <c r="C196" s="172" t="s">
        <v>346</v>
      </c>
      <c r="D196" s="172" t="s">
        <v>301</v>
      </c>
      <c r="E196" s="173" t="s">
        <v>1085</v>
      </c>
      <c r="F196" s="174" t="s">
        <v>1086</v>
      </c>
      <c r="G196" s="175" t="s">
        <v>363</v>
      </c>
      <c r="H196" s="176">
        <v>25.042999999999999</v>
      </c>
      <c r="I196" s="177"/>
      <c r="J196" s="178">
        <f>ROUND(I196*H196,2)</f>
        <v>0</v>
      </c>
      <c r="K196" s="174" t="s">
        <v>272</v>
      </c>
      <c r="L196" s="179"/>
      <c r="M196" s="180" t="s">
        <v>1</v>
      </c>
      <c r="N196" s="181" t="s">
        <v>48</v>
      </c>
      <c r="P196" s="145">
        <f>O196*H196</f>
        <v>0</v>
      </c>
      <c r="Q196" s="145">
        <v>1</v>
      </c>
      <c r="R196" s="145">
        <f>Q196*H196</f>
        <v>25.042999999999999</v>
      </c>
      <c r="S196" s="145">
        <v>0</v>
      </c>
      <c r="T196" s="146">
        <f>S196*H196</f>
        <v>0</v>
      </c>
      <c r="AR196" s="147" t="s">
        <v>232</v>
      </c>
      <c r="AT196" s="147" t="s">
        <v>301</v>
      </c>
      <c r="AU196" s="147" t="s">
        <v>91</v>
      </c>
      <c r="AY196" s="17" t="s">
        <v>194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7" t="s">
        <v>21</v>
      </c>
      <c r="BK196" s="148">
        <f>ROUND(I196*H196,2)</f>
        <v>0</v>
      </c>
      <c r="BL196" s="17" t="s">
        <v>193</v>
      </c>
      <c r="BM196" s="147" t="s">
        <v>2063</v>
      </c>
    </row>
    <row r="197" spans="2:65" s="1" customFormat="1" ht="11.25">
      <c r="B197" s="32"/>
      <c r="D197" s="149" t="s">
        <v>202</v>
      </c>
      <c r="F197" s="150" t="s">
        <v>1086</v>
      </c>
      <c r="I197" s="151"/>
      <c r="L197" s="32"/>
      <c r="M197" s="152"/>
      <c r="T197" s="56"/>
      <c r="AT197" s="17" t="s">
        <v>202</v>
      </c>
      <c r="AU197" s="17" t="s">
        <v>91</v>
      </c>
    </row>
    <row r="198" spans="2:65" s="12" customFormat="1" ht="11.25">
      <c r="B198" s="158"/>
      <c r="D198" s="149" t="s">
        <v>283</v>
      </c>
      <c r="F198" s="160" t="s">
        <v>2064</v>
      </c>
      <c r="H198" s="161">
        <v>25.042999999999999</v>
      </c>
      <c r="I198" s="162"/>
      <c r="L198" s="158"/>
      <c r="M198" s="163"/>
      <c r="T198" s="164"/>
      <c r="AT198" s="159" t="s">
        <v>283</v>
      </c>
      <c r="AU198" s="159" t="s">
        <v>91</v>
      </c>
      <c r="AV198" s="12" t="s">
        <v>91</v>
      </c>
      <c r="AW198" s="12" t="s">
        <v>4</v>
      </c>
      <c r="AX198" s="12" t="s">
        <v>21</v>
      </c>
      <c r="AY198" s="159" t="s">
        <v>194</v>
      </c>
    </row>
    <row r="199" spans="2:65" s="11" customFormat="1" ht="22.9" customHeight="1">
      <c r="B199" s="124"/>
      <c r="D199" s="125" t="s">
        <v>82</v>
      </c>
      <c r="E199" s="134" t="s">
        <v>232</v>
      </c>
      <c r="F199" s="134" t="s">
        <v>1140</v>
      </c>
      <c r="I199" s="127"/>
      <c r="J199" s="135">
        <f>BK199</f>
        <v>0</v>
      </c>
      <c r="L199" s="124"/>
      <c r="M199" s="129"/>
      <c r="P199" s="130">
        <f>SUM(P200:P219)</f>
        <v>0</v>
      </c>
      <c r="R199" s="130">
        <f>SUM(R200:R219)</f>
        <v>8.3592E-2</v>
      </c>
      <c r="T199" s="131">
        <f>SUM(T200:T219)</f>
        <v>0</v>
      </c>
      <c r="AR199" s="125" t="s">
        <v>21</v>
      </c>
      <c r="AT199" s="132" t="s">
        <v>82</v>
      </c>
      <c r="AU199" s="132" t="s">
        <v>21</v>
      </c>
      <c r="AY199" s="125" t="s">
        <v>194</v>
      </c>
      <c r="BK199" s="133">
        <f>SUM(BK200:BK219)</f>
        <v>0</v>
      </c>
    </row>
    <row r="200" spans="2:65" s="1" customFormat="1" ht="16.5" customHeight="1">
      <c r="B200" s="32"/>
      <c r="C200" s="136" t="s">
        <v>352</v>
      </c>
      <c r="D200" s="136" t="s">
        <v>197</v>
      </c>
      <c r="E200" s="137" t="s">
        <v>1933</v>
      </c>
      <c r="F200" s="138" t="s">
        <v>1934</v>
      </c>
      <c r="G200" s="139" t="s">
        <v>200</v>
      </c>
      <c r="H200" s="140">
        <v>1</v>
      </c>
      <c r="I200" s="141"/>
      <c r="J200" s="142">
        <f>ROUND(I200*H200,2)</f>
        <v>0</v>
      </c>
      <c r="K200" s="138" t="s">
        <v>1</v>
      </c>
      <c r="L200" s="32"/>
      <c r="M200" s="143" t="s">
        <v>1</v>
      </c>
      <c r="N200" s="144" t="s">
        <v>48</v>
      </c>
      <c r="P200" s="145">
        <f>O200*H200</f>
        <v>0</v>
      </c>
      <c r="Q200" s="145">
        <v>0</v>
      </c>
      <c r="R200" s="145">
        <f>Q200*H200</f>
        <v>0</v>
      </c>
      <c r="S200" s="145">
        <v>0</v>
      </c>
      <c r="T200" s="146">
        <f>S200*H200</f>
        <v>0</v>
      </c>
      <c r="AR200" s="147" t="s">
        <v>193</v>
      </c>
      <c r="AT200" s="147" t="s">
        <v>197</v>
      </c>
      <c r="AU200" s="147" t="s">
        <v>91</v>
      </c>
      <c r="AY200" s="17" t="s">
        <v>194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7" t="s">
        <v>21</v>
      </c>
      <c r="BK200" s="148">
        <f>ROUND(I200*H200,2)</f>
        <v>0</v>
      </c>
      <c r="BL200" s="17" t="s">
        <v>193</v>
      </c>
      <c r="BM200" s="147" t="s">
        <v>2065</v>
      </c>
    </row>
    <row r="201" spans="2:65" s="1" customFormat="1" ht="11.25">
      <c r="B201" s="32"/>
      <c r="D201" s="149" t="s">
        <v>202</v>
      </c>
      <c r="F201" s="150" t="s">
        <v>1934</v>
      </c>
      <c r="I201" s="151"/>
      <c r="L201" s="32"/>
      <c r="M201" s="152"/>
      <c r="T201" s="56"/>
      <c r="AT201" s="17" t="s">
        <v>202</v>
      </c>
      <c r="AU201" s="17" t="s">
        <v>91</v>
      </c>
    </row>
    <row r="202" spans="2:65" s="1" customFormat="1" ht="16.5" customHeight="1">
      <c r="B202" s="32"/>
      <c r="C202" s="136" t="s">
        <v>360</v>
      </c>
      <c r="D202" s="136" t="s">
        <v>197</v>
      </c>
      <c r="E202" s="137" t="s">
        <v>1141</v>
      </c>
      <c r="F202" s="138" t="s">
        <v>1142</v>
      </c>
      <c r="G202" s="139" t="s">
        <v>2066</v>
      </c>
      <c r="H202" s="140">
        <v>3</v>
      </c>
      <c r="I202" s="141"/>
      <c r="J202" s="142">
        <f>ROUND(I202*H202,2)</f>
        <v>0</v>
      </c>
      <c r="K202" s="138" t="s">
        <v>1</v>
      </c>
      <c r="L202" s="32"/>
      <c r="M202" s="143" t="s">
        <v>1</v>
      </c>
      <c r="N202" s="144" t="s">
        <v>48</v>
      </c>
      <c r="P202" s="145">
        <f>O202*H202</f>
        <v>0</v>
      </c>
      <c r="Q202" s="145">
        <v>0</v>
      </c>
      <c r="R202" s="145">
        <f>Q202*H202</f>
        <v>0</v>
      </c>
      <c r="S202" s="145">
        <v>0</v>
      </c>
      <c r="T202" s="146">
        <f>S202*H202</f>
        <v>0</v>
      </c>
      <c r="AR202" s="147" t="s">
        <v>193</v>
      </c>
      <c r="AT202" s="147" t="s">
        <v>197</v>
      </c>
      <c r="AU202" s="147" t="s">
        <v>91</v>
      </c>
      <c r="AY202" s="17" t="s">
        <v>194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7" t="s">
        <v>21</v>
      </c>
      <c r="BK202" s="148">
        <f>ROUND(I202*H202,2)</f>
        <v>0</v>
      </c>
      <c r="BL202" s="17" t="s">
        <v>193</v>
      </c>
      <c r="BM202" s="147" t="s">
        <v>2067</v>
      </c>
    </row>
    <row r="203" spans="2:65" s="1" customFormat="1" ht="11.25">
      <c r="B203" s="32"/>
      <c r="D203" s="149" t="s">
        <v>202</v>
      </c>
      <c r="F203" s="150" t="s">
        <v>1142</v>
      </c>
      <c r="I203" s="151"/>
      <c r="L203" s="32"/>
      <c r="M203" s="152"/>
      <c r="T203" s="56"/>
      <c r="AT203" s="17" t="s">
        <v>202</v>
      </c>
      <c r="AU203" s="17" t="s">
        <v>91</v>
      </c>
    </row>
    <row r="204" spans="2:65" s="1" customFormat="1" ht="16.5" customHeight="1">
      <c r="B204" s="32"/>
      <c r="C204" s="136" t="s">
        <v>479</v>
      </c>
      <c r="D204" s="136" t="s">
        <v>197</v>
      </c>
      <c r="E204" s="137" t="s">
        <v>1908</v>
      </c>
      <c r="F204" s="138" t="s">
        <v>2068</v>
      </c>
      <c r="G204" s="139" t="s">
        <v>492</v>
      </c>
      <c r="H204" s="140">
        <v>281.39999999999998</v>
      </c>
      <c r="I204" s="141"/>
      <c r="J204" s="142">
        <f>ROUND(I204*H204,2)</f>
        <v>0</v>
      </c>
      <c r="K204" s="138" t="s">
        <v>272</v>
      </c>
      <c r="L204" s="32"/>
      <c r="M204" s="143" t="s">
        <v>1</v>
      </c>
      <c r="N204" s="144" t="s">
        <v>48</v>
      </c>
      <c r="P204" s="145">
        <f>O204*H204</f>
        <v>0</v>
      </c>
      <c r="Q204" s="145">
        <v>1.9000000000000001E-4</v>
      </c>
      <c r="R204" s="145">
        <f>Q204*H204</f>
        <v>5.3466E-2</v>
      </c>
      <c r="S204" s="145">
        <v>0</v>
      </c>
      <c r="T204" s="146">
        <f>S204*H204</f>
        <v>0</v>
      </c>
      <c r="AR204" s="147" t="s">
        <v>193</v>
      </c>
      <c r="AT204" s="147" t="s">
        <v>197</v>
      </c>
      <c r="AU204" s="147" t="s">
        <v>91</v>
      </c>
      <c r="AY204" s="17" t="s">
        <v>194</v>
      </c>
      <c r="BE204" s="148">
        <f>IF(N204="základní",J204,0)</f>
        <v>0</v>
      </c>
      <c r="BF204" s="148">
        <f>IF(N204="snížená",J204,0)</f>
        <v>0</v>
      </c>
      <c r="BG204" s="148">
        <f>IF(N204="zákl. přenesená",J204,0)</f>
        <v>0</v>
      </c>
      <c r="BH204" s="148">
        <f>IF(N204="sníž. přenesená",J204,0)</f>
        <v>0</v>
      </c>
      <c r="BI204" s="148">
        <f>IF(N204="nulová",J204,0)</f>
        <v>0</v>
      </c>
      <c r="BJ204" s="17" t="s">
        <v>21</v>
      </c>
      <c r="BK204" s="148">
        <f>ROUND(I204*H204,2)</f>
        <v>0</v>
      </c>
      <c r="BL204" s="17" t="s">
        <v>193</v>
      </c>
      <c r="BM204" s="147" t="s">
        <v>2069</v>
      </c>
    </row>
    <row r="205" spans="2:65" s="1" customFormat="1" ht="11.25">
      <c r="B205" s="32"/>
      <c r="D205" s="149" t="s">
        <v>202</v>
      </c>
      <c r="F205" s="150" t="s">
        <v>2070</v>
      </c>
      <c r="I205" s="151"/>
      <c r="L205" s="32"/>
      <c r="M205" s="152"/>
      <c r="T205" s="56"/>
      <c r="AT205" s="17" t="s">
        <v>202</v>
      </c>
      <c r="AU205" s="17" t="s">
        <v>91</v>
      </c>
    </row>
    <row r="206" spans="2:65" s="1" customFormat="1" ht="11.25">
      <c r="B206" s="32"/>
      <c r="D206" s="156" t="s">
        <v>275</v>
      </c>
      <c r="F206" s="157" t="s">
        <v>1912</v>
      </c>
      <c r="I206" s="151"/>
      <c r="L206" s="32"/>
      <c r="M206" s="152"/>
      <c r="T206" s="56"/>
      <c r="AT206" s="17" t="s">
        <v>275</v>
      </c>
      <c r="AU206" s="17" t="s">
        <v>91</v>
      </c>
    </row>
    <row r="207" spans="2:65" s="12" customFormat="1" ht="11.25">
      <c r="B207" s="158"/>
      <c r="D207" s="149" t="s">
        <v>283</v>
      </c>
      <c r="E207" s="159" t="s">
        <v>1</v>
      </c>
      <c r="F207" s="160" t="s">
        <v>2071</v>
      </c>
      <c r="H207" s="161">
        <v>268</v>
      </c>
      <c r="I207" s="162"/>
      <c r="L207" s="158"/>
      <c r="M207" s="163"/>
      <c r="T207" s="164"/>
      <c r="AT207" s="159" t="s">
        <v>283</v>
      </c>
      <c r="AU207" s="159" t="s">
        <v>91</v>
      </c>
      <c r="AV207" s="12" t="s">
        <v>91</v>
      </c>
      <c r="AW207" s="12" t="s">
        <v>38</v>
      </c>
      <c r="AX207" s="12" t="s">
        <v>21</v>
      </c>
      <c r="AY207" s="159" t="s">
        <v>194</v>
      </c>
    </row>
    <row r="208" spans="2:65" s="12" customFormat="1" ht="11.25">
      <c r="B208" s="158"/>
      <c r="D208" s="149" t="s">
        <v>283</v>
      </c>
      <c r="F208" s="160" t="s">
        <v>2072</v>
      </c>
      <c r="H208" s="161">
        <v>281.39999999999998</v>
      </c>
      <c r="I208" s="162"/>
      <c r="L208" s="158"/>
      <c r="M208" s="163"/>
      <c r="T208" s="164"/>
      <c r="AT208" s="159" t="s">
        <v>283</v>
      </c>
      <c r="AU208" s="159" t="s">
        <v>91</v>
      </c>
      <c r="AV208" s="12" t="s">
        <v>91</v>
      </c>
      <c r="AW208" s="12" t="s">
        <v>4</v>
      </c>
      <c r="AX208" s="12" t="s">
        <v>21</v>
      </c>
      <c r="AY208" s="159" t="s">
        <v>194</v>
      </c>
    </row>
    <row r="209" spans="2:65" s="1" customFormat="1" ht="24.2" customHeight="1">
      <c r="B209" s="32"/>
      <c r="C209" s="136" t="s">
        <v>484</v>
      </c>
      <c r="D209" s="136" t="s">
        <v>197</v>
      </c>
      <c r="E209" s="137" t="s">
        <v>1919</v>
      </c>
      <c r="F209" s="138" t="s">
        <v>2073</v>
      </c>
      <c r="G209" s="139" t="s">
        <v>492</v>
      </c>
      <c r="H209" s="140">
        <v>281.39999999999998</v>
      </c>
      <c r="I209" s="141"/>
      <c r="J209" s="142">
        <f>ROUND(I209*H209,2)</f>
        <v>0</v>
      </c>
      <c r="K209" s="138" t="s">
        <v>272</v>
      </c>
      <c r="L209" s="32"/>
      <c r="M209" s="143" t="s">
        <v>1</v>
      </c>
      <c r="N209" s="144" t="s">
        <v>48</v>
      </c>
      <c r="P209" s="145">
        <f>O209*H209</f>
        <v>0</v>
      </c>
      <c r="Q209" s="145">
        <v>9.0000000000000006E-5</v>
      </c>
      <c r="R209" s="145">
        <f>Q209*H209</f>
        <v>2.5325999999999998E-2</v>
      </c>
      <c r="S209" s="145">
        <v>0</v>
      </c>
      <c r="T209" s="146">
        <f>S209*H209</f>
        <v>0</v>
      </c>
      <c r="AR209" s="147" t="s">
        <v>193</v>
      </c>
      <c r="AT209" s="147" t="s">
        <v>197</v>
      </c>
      <c r="AU209" s="147" t="s">
        <v>91</v>
      </c>
      <c r="AY209" s="17" t="s">
        <v>194</v>
      </c>
      <c r="BE209" s="148">
        <f>IF(N209="základní",J209,0)</f>
        <v>0</v>
      </c>
      <c r="BF209" s="148">
        <f>IF(N209="snížená",J209,0)</f>
        <v>0</v>
      </c>
      <c r="BG209" s="148">
        <f>IF(N209="zákl. přenesená",J209,0)</f>
        <v>0</v>
      </c>
      <c r="BH209" s="148">
        <f>IF(N209="sníž. přenesená",J209,0)</f>
        <v>0</v>
      </c>
      <c r="BI209" s="148">
        <f>IF(N209="nulová",J209,0)</f>
        <v>0</v>
      </c>
      <c r="BJ209" s="17" t="s">
        <v>21</v>
      </c>
      <c r="BK209" s="148">
        <f>ROUND(I209*H209,2)</f>
        <v>0</v>
      </c>
      <c r="BL209" s="17" t="s">
        <v>193</v>
      </c>
      <c r="BM209" s="147" t="s">
        <v>2074</v>
      </c>
    </row>
    <row r="210" spans="2:65" s="1" customFormat="1" ht="11.25">
      <c r="B210" s="32"/>
      <c r="D210" s="149" t="s">
        <v>202</v>
      </c>
      <c r="F210" s="150" t="s">
        <v>2075</v>
      </c>
      <c r="I210" s="151"/>
      <c r="L210" s="32"/>
      <c r="M210" s="152"/>
      <c r="T210" s="56"/>
      <c r="AT210" s="17" t="s">
        <v>202</v>
      </c>
      <c r="AU210" s="17" t="s">
        <v>91</v>
      </c>
    </row>
    <row r="211" spans="2:65" s="1" customFormat="1" ht="11.25">
      <c r="B211" s="32"/>
      <c r="D211" s="156" t="s">
        <v>275</v>
      </c>
      <c r="F211" s="157" t="s">
        <v>1923</v>
      </c>
      <c r="I211" s="151"/>
      <c r="L211" s="32"/>
      <c r="M211" s="152"/>
      <c r="T211" s="56"/>
      <c r="AT211" s="17" t="s">
        <v>275</v>
      </c>
      <c r="AU211" s="17" t="s">
        <v>91</v>
      </c>
    </row>
    <row r="212" spans="2:65" s="1" customFormat="1" ht="21.75" customHeight="1">
      <c r="B212" s="32"/>
      <c r="C212" s="136" t="s">
        <v>489</v>
      </c>
      <c r="D212" s="136" t="s">
        <v>197</v>
      </c>
      <c r="E212" s="137" t="s">
        <v>2076</v>
      </c>
      <c r="F212" s="138" t="s">
        <v>2077</v>
      </c>
      <c r="G212" s="139" t="s">
        <v>564</v>
      </c>
      <c r="H212" s="140">
        <v>4</v>
      </c>
      <c r="I212" s="141"/>
      <c r="J212" s="142">
        <f>ROUND(I212*H212,2)</f>
        <v>0</v>
      </c>
      <c r="K212" s="138" t="s">
        <v>272</v>
      </c>
      <c r="L212" s="32"/>
      <c r="M212" s="143" t="s">
        <v>1</v>
      </c>
      <c r="N212" s="144" t="s">
        <v>48</v>
      </c>
      <c r="P212" s="145">
        <f>O212*H212</f>
        <v>0</v>
      </c>
      <c r="Q212" s="145">
        <v>2.0000000000000001E-4</v>
      </c>
      <c r="R212" s="145">
        <f>Q212*H212</f>
        <v>8.0000000000000004E-4</v>
      </c>
      <c r="S212" s="145">
        <v>0</v>
      </c>
      <c r="T212" s="146">
        <f>S212*H212</f>
        <v>0</v>
      </c>
      <c r="AR212" s="147" t="s">
        <v>193</v>
      </c>
      <c r="AT212" s="147" t="s">
        <v>197</v>
      </c>
      <c r="AU212" s="147" t="s">
        <v>91</v>
      </c>
      <c r="AY212" s="17" t="s">
        <v>194</v>
      </c>
      <c r="BE212" s="148">
        <f>IF(N212="základní",J212,0)</f>
        <v>0</v>
      </c>
      <c r="BF212" s="148">
        <f>IF(N212="snížená",J212,0)</f>
        <v>0</v>
      </c>
      <c r="BG212" s="148">
        <f>IF(N212="zákl. přenesená",J212,0)</f>
        <v>0</v>
      </c>
      <c r="BH212" s="148">
        <f>IF(N212="sníž. přenesená",J212,0)</f>
        <v>0</v>
      </c>
      <c r="BI212" s="148">
        <f>IF(N212="nulová",J212,0)</f>
        <v>0</v>
      </c>
      <c r="BJ212" s="17" t="s">
        <v>21</v>
      </c>
      <c r="BK212" s="148">
        <f>ROUND(I212*H212,2)</f>
        <v>0</v>
      </c>
      <c r="BL212" s="17" t="s">
        <v>193</v>
      </c>
      <c r="BM212" s="147" t="s">
        <v>2078</v>
      </c>
    </row>
    <row r="213" spans="2:65" s="1" customFormat="1" ht="19.5">
      <c r="B213" s="32"/>
      <c r="D213" s="149" t="s">
        <v>202</v>
      </c>
      <c r="F213" s="150" t="s">
        <v>2079</v>
      </c>
      <c r="I213" s="151"/>
      <c r="L213" s="32"/>
      <c r="M213" s="152"/>
      <c r="T213" s="56"/>
      <c r="AT213" s="17" t="s">
        <v>202</v>
      </c>
      <c r="AU213" s="17" t="s">
        <v>91</v>
      </c>
    </row>
    <row r="214" spans="2:65" s="1" customFormat="1" ht="11.25">
      <c r="B214" s="32"/>
      <c r="D214" s="156" t="s">
        <v>275</v>
      </c>
      <c r="F214" s="157" t="s">
        <v>2080</v>
      </c>
      <c r="I214" s="151"/>
      <c r="L214" s="32"/>
      <c r="M214" s="152"/>
      <c r="T214" s="56"/>
      <c r="AT214" s="17" t="s">
        <v>275</v>
      </c>
      <c r="AU214" s="17" t="s">
        <v>91</v>
      </c>
    </row>
    <row r="215" spans="2:65" s="12" customFormat="1" ht="11.25">
      <c r="B215" s="158"/>
      <c r="D215" s="149" t="s">
        <v>283</v>
      </c>
      <c r="E215" s="159" t="s">
        <v>1</v>
      </c>
      <c r="F215" s="160" t="s">
        <v>2081</v>
      </c>
      <c r="H215" s="161">
        <v>4</v>
      </c>
      <c r="I215" s="162"/>
      <c r="L215" s="158"/>
      <c r="M215" s="163"/>
      <c r="T215" s="164"/>
      <c r="AT215" s="159" t="s">
        <v>283</v>
      </c>
      <c r="AU215" s="159" t="s">
        <v>91</v>
      </c>
      <c r="AV215" s="12" t="s">
        <v>91</v>
      </c>
      <c r="AW215" s="12" t="s">
        <v>38</v>
      </c>
      <c r="AX215" s="12" t="s">
        <v>21</v>
      </c>
      <c r="AY215" s="159" t="s">
        <v>194</v>
      </c>
    </row>
    <row r="216" spans="2:65" s="1" customFormat="1" ht="21.75" customHeight="1">
      <c r="B216" s="32"/>
      <c r="C216" s="136" t="s">
        <v>7</v>
      </c>
      <c r="D216" s="136" t="s">
        <v>197</v>
      </c>
      <c r="E216" s="137" t="s">
        <v>2082</v>
      </c>
      <c r="F216" s="138" t="s">
        <v>2083</v>
      </c>
      <c r="G216" s="139" t="s">
        <v>564</v>
      </c>
      <c r="H216" s="140">
        <v>10</v>
      </c>
      <c r="I216" s="141"/>
      <c r="J216" s="142">
        <f>ROUND(I216*H216,2)</f>
        <v>0</v>
      </c>
      <c r="K216" s="138" t="s">
        <v>272</v>
      </c>
      <c r="L216" s="32"/>
      <c r="M216" s="143" t="s">
        <v>1</v>
      </c>
      <c r="N216" s="144" t="s">
        <v>48</v>
      </c>
      <c r="P216" s="145">
        <f>O216*H216</f>
        <v>0</v>
      </c>
      <c r="Q216" s="145">
        <v>4.0000000000000002E-4</v>
      </c>
      <c r="R216" s="145">
        <f>Q216*H216</f>
        <v>4.0000000000000001E-3</v>
      </c>
      <c r="S216" s="145">
        <v>0</v>
      </c>
      <c r="T216" s="146">
        <f>S216*H216</f>
        <v>0</v>
      </c>
      <c r="AR216" s="147" t="s">
        <v>193</v>
      </c>
      <c r="AT216" s="147" t="s">
        <v>197</v>
      </c>
      <c r="AU216" s="147" t="s">
        <v>91</v>
      </c>
      <c r="AY216" s="17" t="s">
        <v>194</v>
      </c>
      <c r="BE216" s="148">
        <f>IF(N216="základní",J216,0)</f>
        <v>0</v>
      </c>
      <c r="BF216" s="148">
        <f>IF(N216="snížená",J216,0)</f>
        <v>0</v>
      </c>
      <c r="BG216" s="148">
        <f>IF(N216="zákl. přenesená",J216,0)</f>
        <v>0</v>
      </c>
      <c r="BH216" s="148">
        <f>IF(N216="sníž. přenesená",J216,0)</f>
        <v>0</v>
      </c>
      <c r="BI216" s="148">
        <f>IF(N216="nulová",J216,0)</f>
        <v>0</v>
      </c>
      <c r="BJ216" s="17" t="s">
        <v>21</v>
      </c>
      <c r="BK216" s="148">
        <f>ROUND(I216*H216,2)</f>
        <v>0</v>
      </c>
      <c r="BL216" s="17" t="s">
        <v>193</v>
      </c>
      <c r="BM216" s="147" t="s">
        <v>2084</v>
      </c>
    </row>
    <row r="217" spans="2:65" s="1" customFormat="1" ht="19.5">
      <c r="B217" s="32"/>
      <c r="D217" s="149" t="s">
        <v>202</v>
      </c>
      <c r="F217" s="150" t="s">
        <v>2085</v>
      </c>
      <c r="I217" s="151"/>
      <c r="L217" s="32"/>
      <c r="M217" s="152"/>
      <c r="T217" s="56"/>
      <c r="AT217" s="17" t="s">
        <v>202</v>
      </c>
      <c r="AU217" s="17" t="s">
        <v>91</v>
      </c>
    </row>
    <row r="218" spans="2:65" s="1" customFormat="1" ht="11.25">
      <c r="B218" s="32"/>
      <c r="D218" s="156" t="s">
        <v>275</v>
      </c>
      <c r="F218" s="157" t="s">
        <v>2086</v>
      </c>
      <c r="I218" s="151"/>
      <c r="L218" s="32"/>
      <c r="M218" s="152"/>
      <c r="T218" s="56"/>
      <c r="AT218" s="17" t="s">
        <v>275</v>
      </c>
      <c r="AU218" s="17" t="s">
        <v>91</v>
      </c>
    </row>
    <row r="219" spans="2:65" s="12" customFormat="1" ht="11.25">
      <c r="B219" s="158"/>
      <c r="D219" s="149" t="s">
        <v>283</v>
      </c>
      <c r="E219" s="159" t="s">
        <v>1</v>
      </c>
      <c r="F219" s="160" t="s">
        <v>2087</v>
      </c>
      <c r="H219" s="161">
        <v>10</v>
      </c>
      <c r="I219" s="162"/>
      <c r="L219" s="158"/>
      <c r="M219" s="163"/>
      <c r="T219" s="164"/>
      <c r="AT219" s="159" t="s">
        <v>283</v>
      </c>
      <c r="AU219" s="159" t="s">
        <v>91</v>
      </c>
      <c r="AV219" s="12" t="s">
        <v>91</v>
      </c>
      <c r="AW219" s="12" t="s">
        <v>38</v>
      </c>
      <c r="AX219" s="12" t="s">
        <v>21</v>
      </c>
      <c r="AY219" s="159" t="s">
        <v>194</v>
      </c>
    </row>
    <row r="220" spans="2:65" s="11" customFormat="1" ht="22.9" customHeight="1">
      <c r="B220" s="124"/>
      <c r="D220" s="125" t="s">
        <v>82</v>
      </c>
      <c r="E220" s="134" t="s">
        <v>899</v>
      </c>
      <c r="F220" s="134" t="s">
        <v>359</v>
      </c>
      <c r="I220" s="127"/>
      <c r="J220" s="135">
        <f>BK220</f>
        <v>0</v>
      </c>
      <c r="L220" s="124"/>
      <c r="M220" s="129"/>
      <c r="P220" s="130">
        <f>SUM(P221:P223)</f>
        <v>0</v>
      </c>
      <c r="R220" s="130">
        <f>SUM(R221:R223)</f>
        <v>0</v>
      </c>
      <c r="T220" s="131">
        <f>SUM(T221:T223)</f>
        <v>0</v>
      </c>
      <c r="AR220" s="125" t="s">
        <v>21</v>
      </c>
      <c r="AT220" s="132" t="s">
        <v>82</v>
      </c>
      <c r="AU220" s="132" t="s">
        <v>21</v>
      </c>
      <c r="AY220" s="125" t="s">
        <v>194</v>
      </c>
      <c r="BK220" s="133">
        <f>SUM(BK221:BK223)</f>
        <v>0</v>
      </c>
    </row>
    <row r="221" spans="2:65" s="1" customFormat="1" ht="24.2" customHeight="1">
      <c r="B221" s="32"/>
      <c r="C221" s="136" t="s">
        <v>502</v>
      </c>
      <c r="D221" s="136" t="s">
        <v>197</v>
      </c>
      <c r="E221" s="137" t="s">
        <v>1213</v>
      </c>
      <c r="F221" s="138" t="s">
        <v>1214</v>
      </c>
      <c r="G221" s="139" t="s">
        <v>363</v>
      </c>
      <c r="H221" s="140">
        <v>175.392</v>
      </c>
      <c r="I221" s="141"/>
      <c r="J221" s="142">
        <f>ROUND(I221*H221,2)</f>
        <v>0</v>
      </c>
      <c r="K221" s="138" t="s">
        <v>272</v>
      </c>
      <c r="L221" s="32"/>
      <c r="M221" s="143" t="s">
        <v>1</v>
      </c>
      <c r="N221" s="144" t="s">
        <v>48</v>
      </c>
      <c r="P221" s="145">
        <f>O221*H221</f>
        <v>0</v>
      </c>
      <c r="Q221" s="145">
        <v>0</v>
      </c>
      <c r="R221" s="145">
        <f>Q221*H221</f>
        <v>0</v>
      </c>
      <c r="S221" s="145">
        <v>0</v>
      </c>
      <c r="T221" s="146">
        <f>S221*H221</f>
        <v>0</v>
      </c>
      <c r="AR221" s="147" t="s">
        <v>193</v>
      </c>
      <c r="AT221" s="147" t="s">
        <v>197</v>
      </c>
      <c r="AU221" s="147" t="s">
        <v>91</v>
      </c>
      <c r="AY221" s="17" t="s">
        <v>194</v>
      </c>
      <c r="BE221" s="148">
        <f>IF(N221="základní",J221,0)</f>
        <v>0</v>
      </c>
      <c r="BF221" s="148">
        <f>IF(N221="snížená",J221,0)</f>
        <v>0</v>
      </c>
      <c r="BG221" s="148">
        <f>IF(N221="zákl. přenesená",J221,0)</f>
        <v>0</v>
      </c>
      <c r="BH221" s="148">
        <f>IF(N221="sníž. přenesená",J221,0)</f>
        <v>0</v>
      </c>
      <c r="BI221" s="148">
        <f>IF(N221="nulová",J221,0)</f>
        <v>0</v>
      </c>
      <c r="BJ221" s="17" t="s">
        <v>21</v>
      </c>
      <c r="BK221" s="148">
        <f>ROUND(I221*H221,2)</f>
        <v>0</v>
      </c>
      <c r="BL221" s="17" t="s">
        <v>193</v>
      </c>
      <c r="BM221" s="147" t="s">
        <v>2088</v>
      </c>
    </row>
    <row r="222" spans="2:65" s="1" customFormat="1" ht="29.25">
      <c r="B222" s="32"/>
      <c r="D222" s="149" t="s">
        <v>202</v>
      </c>
      <c r="F222" s="150" t="s">
        <v>1216</v>
      </c>
      <c r="I222" s="151"/>
      <c r="L222" s="32"/>
      <c r="M222" s="152"/>
      <c r="T222" s="56"/>
      <c r="AT222" s="17" t="s">
        <v>202</v>
      </c>
      <c r="AU222" s="17" t="s">
        <v>91</v>
      </c>
    </row>
    <row r="223" spans="2:65" s="1" customFormat="1" ht="11.25">
      <c r="B223" s="32"/>
      <c r="D223" s="156" t="s">
        <v>275</v>
      </c>
      <c r="F223" s="157" t="s">
        <v>1217</v>
      </c>
      <c r="I223" s="151"/>
      <c r="L223" s="32"/>
      <c r="M223" s="152"/>
      <c r="T223" s="56"/>
      <c r="AT223" s="17" t="s">
        <v>275</v>
      </c>
      <c r="AU223" s="17" t="s">
        <v>91</v>
      </c>
    </row>
    <row r="224" spans="2:65" s="11" customFormat="1" ht="25.9" customHeight="1">
      <c r="B224" s="124"/>
      <c r="D224" s="125" t="s">
        <v>82</v>
      </c>
      <c r="E224" s="126" t="s">
        <v>301</v>
      </c>
      <c r="F224" s="126" t="s">
        <v>2089</v>
      </c>
      <c r="I224" s="127"/>
      <c r="J224" s="128">
        <f>BK224</f>
        <v>0</v>
      </c>
      <c r="L224" s="124"/>
      <c r="M224" s="129"/>
      <c r="P224" s="130">
        <f>P225+P280</f>
        <v>0</v>
      </c>
      <c r="R224" s="130">
        <f>R225+R280</f>
        <v>0.550145</v>
      </c>
      <c r="T224" s="131">
        <f>T225+T280</f>
        <v>0</v>
      </c>
      <c r="AR224" s="125" t="s">
        <v>208</v>
      </c>
      <c r="AT224" s="132" t="s">
        <v>82</v>
      </c>
      <c r="AU224" s="132" t="s">
        <v>83</v>
      </c>
      <c r="AY224" s="125" t="s">
        <v>194</v>
      </c>
      <c r="BK224" s="133">
        <f>BK225+BK280</f>
        <v>0</v>
      </c>
    </row>
    <row r="225" spans="2:65" s="11" customFormat="1" ht="22.9" customHeight="1">
      <c r="B225" s="124"/>
      <c r="D225" s="125" t="s">
        <v>82</v>
      </c>
      <c r="E225" s="134" t="s">
        <v>2090</v>
      </c>
      <c r="F225" s="134" t="s">
        <v>2091</v>
      </c>
      <c r="I225" s="127"/>
      <c r="J225" s="135">
        <f>BK225</f>
        <v>0</v>
      </c>
      <c r="L225" s="124"/>
      <c r="M225" s="129"/>
      <c r="P225" s="130">
        <f>SUM(P226:P279)</f>
        <v>0</v>
      </c>
      <c r="R225" s="130">
        <f>SUM(R226:R279)</f>
        <v>0.550145</v>
      </c>
      <c r="T225" s="131">
        <f>SUM(T226:T279)</f>
        <v>0</v>
      </c>
      <c r="AR225" s="125" t="s">
        <v>208</v>
      </c>
      <c r="AT225" s="132" t="s">
        <v>82</v>
      </c>
      <c r="AU225" s="132" t="s">
        <v>21</v>
      </c>
      <c r="AY225" s="125" t="s">
        <v>194</v>
      </c>
      <c r="BK225" s="133">
        <f>SUM(BK226:BK279)</f>
        <v>0</v>
      </c>
    </row>
    <row r="226" spans="2:65" s="1" customFormat="1" ht="24.2" customHeight="1">
      <c r="B226" s="32"/>
      <c r="C226" s="136" t="s">
        <v>507</v>
      </c>
      <c r="D226" s="136" t="s">
        <v>197</v>
      </c>
      <c r="E226" s="137" t="s">
        <v>2092</v>
      </c>
      <c r="F226" s="138" t="s">
        <v>2093</v>
      </c>
      <c r="G226" s="139" t="s">
        <v>492</v>
      </c>
      <c r="H226" s="140">
        <v>5</v>
      </c>
      <c r="I226" s="141"/>
      <c r="J226" s="142">
        <f>ROUND(I226*H226,2)</f>
        <v>0</v>
      </c>
      <c r="K226" s="138" t="s">
        <v>272</v>
      </c>
      <c r="L226" s="32"/>
      <c r="M226" s="143" t="s">
        <v>1</v>
      </c>
      <c r="N226" s="144" t="s">
        <v>48</v>
      </c>
      <c r="P226" s="145">
        <f>O226*H226</f>
        <v>0</v>
      </c>
      <c r="Q226" s="145">
        <v>0</v>
      </c>
      <c r="R226" s="145">
        <f>Q226*H226</f>
        <v>0</v>
      </c>
      <c r="S226" s="145">
        <v>0</v>
      </c>
      <c r="T226" s="146">
        <f>S226*H226</f>
        <v>0</v>
      </c>
      <c r="AR226" s="147" t="s">
        <v>1503</v>
      </c>
      <c r="AT226" s="147" t="s">
        <v>197</v>
      </c>
      <c r="AU226" s="147" t="s">
        <v>91</v>
      </c>
      <c r="AY226" s="17" t="s">
        <v>194</v>
      </c>
      <c r="BE226" s="148">
        <f>IF(N226="základní",J226,0)</f>
        <v>0</v>
      </c>
      <c r="BF226" s="148">
        <f>IF(N226="snížená",J226,0)</f>
        <v>0</v>
      </c>
      <c r="BG226" s="148">
        <f>IF(N226="zákl. přenesená",J226,0)</f>
        <v>0</v>
      </c>
      <c r="BH226" s="148">
        <f>IF(N226="sníž. přenesená",J226,0)</f>
        <v>0</v>
      </c>
      <c r="BI226" s="148">
        <f>IF(N226="nulová",J226,0)</f>
        <v>0</v>
      </c>
      <c r="BJ226" s="17" t="s">
        <v>21</v>
      </c>
      <c r="BK226" s="148">
        <f>ROUND(I226*H226,2)</f>
        <v>0</v>
      </c>
      <c r="BL226" s="17" t="s">
        <v>1503</v>
      </c>
      <c r="BM226" s="147" t="s">
        <v>2094</v>
      </c>
    </row>
    <row r="227" spans="2:65" s="1" customFormat="1" ht="11.25">
      <c r="B227" s="32"/>
      <c r="D227" s="149" t="s">
        <v>202</v>
      </c>
      <c r="F227" s="150" t="s">
        <v>2095</v>
      </c>
      <c r="I227" s="151"/>
      <c r="L227" s="32"/>
      <c r="M227" s="152"/>
      <c r="T227" s="56"/>
      <c r="AT227" s="17" t="s">
        <v>202</v>
      </c>
      <c r="AU227" s="17" t="s">
        <v>91</v>
      </c>
    </row>
    <row r="228" spans="2:65" s="1" customFormat="1" ht="11.25">
      <c r="B228" s="32"/>
      <c r="D228" s="156" t="s">
        <v>275</v>
      </c>
      <c r="F228" s="157" t="s">
        <v>2096</v>
      </c>
      <c r="I228" s="151"/>
      <c r="L228" s="32"/>
      <c r="M228" s="152"/>
      <c r="T228" s="56"/>
      <c r="AT228" s="17" t="s">
        <v>275</v>
      </c>
      <c r="AU228" s="17" t="s">
        <v>91</v>
      </c>
    </row>
    <row r="229" spans="2:65" s="12" customFormat="1" ht="11.25">
      <c r="B229" s="158"/>
      <c r="D229" s="149" t="s">
        <v>283</v>
      </c>
      <c r="E229" s="159" t="s">
        <v>1</v>
      </c>
      <c r="F229" s="160" t="s">
        <v>2097</v>
      </c>
      <c r="H229" s="161">
        <v>5</v>
      </c>
      <c r="I229" s="162"/>
      <c r="L229" s="158"/>
      <c r="M229" s="163"/>
      <c r="T229" s="164"/>
      <c r="AT229" s="159" t="s">
        <v>283</v>
      </c>
      <c r="AU229" s="159" t="s">
        <v>91</v>
      </c>
      <c r="AV229" s="12" t="s">
        <v>91</v>
      </c>
      <c r="AW229" s="12" t="s">
        <v>38</v>
      </c>
      <c r="AX229" s="12" t="s">
        <v>21</v>
      </c>
      <c r="AY229" s="159" t="s">
        <v>194</v>
      </c>
    </row>
    <row r="230" spans="2:65" s="1" customFormat="1" ht="16.5" customHeight="1">
      <c r="B230" s="32"/>
      <c r="C230" s="172" t="s">
        <v>440</v>
      </c>
      <c r="D230" s="172" t="s">
        <v>301</v>
      </c>
      <c r="E230" s="173" t="s">
        <v>2098</v>
      </c>
      <c r="F230" s="174" t="s">
        <v>2099</v>
      </c>
      <c r="G230" s="175" t="s">
        <v>492</v>
      </c>
      <c r="H230" s="176">
        <v>5</v>
      </c>
      <c r="I230" s="177"/>
      <c r="J230" s="178">
        <f>ROUND(I230*H230,2)</f>
        <v>0</v>
      </c>
      <c r="K230" s="174" t="s">
        <v>272</v>
      </c>
      <c r="L230" s="179"/>
      <c r="M230" s="180" t="s">
        <v>1</v>
      </c>
      <c r="N230" s="181" t="s">
        <v>48</v>
      </c>
      <c r="P230" s="145">
        <f>O230*H230</f>
        <v>0</v>
      </c>
      <c r="Q230" s="145">
        <v>1.4499999999999999E-3</v>
      </c>
      <c r="R230" s="145">
        <f>Q230*H230</f>
        <v>7.2499999999999995E-3</v>
      </c>
      <c r="S230" s="145">
        <v>0</v>
      </c>
      <c r="T230" s="146">
        <f>S230*H230</f>
        <v>0</v>
      </c>
      <c r="AR230" s="147" t="s">
        <v>2100</v>
      </c>
      <c r="AT230" s="147" t="s">
        <v>301</v>
      </c>
      <c r="AU230" s="147" t="s">
        <v>91</v>
      </c>
      <c r="AY230" s="17" t="s">
        <v>194</v>
      </c>
      <c r="BE230" s="148">
        <f>IF(N230="základní",J230,0)</f>
        <v>0</v>
      </c>
      <c r="BF230" s="148">
        <f>IF(N230="snížená",J230,0)</f>
        <v>0</v>
      </c>
      <c r="BG230" s="148">
        <f>IF(N230="zákl. přenesená",J230,0)</f>
        <v>0</v>
      </c>
      <c r="BH230" s="148">
        <f>IF(N230="sníž. přenesená",J230,0)</f>
        <v>0</v>
      </c>
      <c r="BI230" s="148">
        <f>IF(N230="nulová",J230,0)</f>
        <v>0</v>
      </c>
      <c r="BJ230" s="17" t="s">
        <v>21</v>
      </c>
      <c r="BK230" s="148">
        <f>ROUND(I230*H230,2)</f>
        <v>0</v>
      </c>
      <c r="BL230" s="17" t="s">
        <v>2100</v>
      </c>
      <c r="BM230" s="147" t="s">
        <v>2101</v>
      </c>
    </row>
    <row r="231" spans="2:65" s="1" customFormat="1" ht="11.25">
      <c r="B231" s="32"/>
      <c r="D231" s="149" t="s">
        <v>202</v>
      </c>
      <c r="F231" s="150" t="s">
        <v>2099</v>
      </c>
      <c r="I231" s="151"/>
      <c r="L231" s="32"/>
      <c r="M231" s="152"/>
      <c r="T231" s="56"/>
      <c r="AT231" s="17" t="s">
        <v>202</v>
      </c>
      <c r="AU231" s="17" t="s">
        <v>91</v>
      </c>
    </row>
    <row r="232" spans="2:65" s="1" customFormat="1" ht="24.2" customHeight="1">
      <c r="B232" s="32"/>
      <c r="C232" s="136" t="s">
        <v>516</v>
      </c>
      <c r="D232" s="136" t="s">
        <v>197</v>
      </c>
      <c r="E232" s="137" t="s">
        <v>2102</v>
      </c>
      <c r="F232" s="138" t="s">
        <v>2103</v>
      </c>
      <c r="G232" s="139" t="s">
        <v>492</v>
      </c>
      <c r="H232" s="140">
        <v>12.5</v>
      </c>
      <c r="I232" s="141"/>
      <c r="J232" s="142">
        <f>ROUND(I232*H232,2)</f>
        <v>0</v>
      </c>
      <c r="K232" s="138" t="s">
        <v>272</v>
      </c>
      <c r="L232" s="32"/>
      <c r="M232" s="143" t="s">
        <v>1</v>
      </c>
      <c r="N232" s="144" t="s">
        <v>48</v>
      </c>
      <c r="P232" s="145">
        <f>O232*H232</f>
        <v>0</v>
      </c>
      <c r="Q232" s="145">
        <v>0</v>
      </c>
      <c r="R232" s="145">
        <f>Q232*H232</f>
        <v>0</v>
      </c>
      <c r="S232" s="145">
        <v>0</v>
      </c>
      <c r="T232" s="146">
        <f>S232*H232</f>
        <v>0</v>
      </c>
      <c r="AR232" s="147" t="s">
        <v>1503</v>
      </c>
      <c r="AT232" s="147" t="s">
        <v>197</v>
      </c>
      <c r="AU232" s="147" t="s">
        <v>91</v>
      </c>
      <c r="AY232" s="17" t="s">
        <v>194</v>
      </c>
      <c r="BE232" s="148">
        <f>IF(N232="základní",J232,0)</f>
        <v>0</v>
      </c>
      <c r="BF232" s="148">
        <f>IF(N232="snížená",J232,0)</f>
        <v>0</v>
      </c>
      <c r="BG232" s="148">
        <f>IF(N232="zákl. přenesená",J232,0)</f>
        <v>0</v>
      </c>
      <c r="BH232" s="148">
        <f>IF(N232="sníž. přenesená",J232,0)</f>
        <v>0</v>
      </c>
      <c r="BI232" s="148">
        <f>IF(N232="nulová",J232,0)</f>
        <v>0</v>
      </c>
      <c r="BJ232" s="17" t="s">
        <v>21</v>
      </c>
      <c r="BK232" s="148">
        <f>ROUND(I232*H232,2)</f>
        <v>0</v>
      </c>
      <c r="BL232" s="17" t="s">
        <v>1503</v>
      </c>
      <c r="BM232" s="147" t="s">
        <v>2104</v>
      </c>
    </row>
    <row r="233" spans="2:65" s="1" customFormat="1" ht="11.25">
      <c r="B233" s="32"/>
      <c r="D233" s="149" t="s">
        <v>202</v>
      </c>
      <c r="F233" s="150" t="s">
        <v>2105</v>
      </c>
      <c r="I233" s="151"/>
      <c r="L233" s="32"/>
      <c r="M233" s="152"/>
      <c r="T233" s="56"/>
      <c r="AT233" s="17" t="s">
        <v>202</v>
      </c>
      <c r="AU233" s="17" t="s">
        <v>91</v>
      </c>
    </row>
    <row r="234" spans="2:65" s="1" customFormat="1" ht="11.25">
      <c r="B234" s="32"/>
      <c r="D234" s="156" t="s">
        <v>275</v>
      </c>
      <c r="F234" s="157" t="s">
        <v>2106</v>
      </c>
      <c r="I234" s="151"/>
      <c r="L234" s="32"/>
      <c r="M234" s="152"/>
      <c r="T234" s="56"/>
      <c r="AT234" s="17" t="s">
        <v>275</v>
      </c>
      <c r="AU234" s="17" t="s">
        <v>91</v>
      </c>
    </row>
    <row r="235" spans="2:65" s="1" customFormat="1" ht="16.5" customHeight="1">
      <c r="B235" s="32"/>
      <c r="C235" s="172" t="s">
        <v>521</v>
      </c>
      <c r="D235" s="172" t="s">
        <v>301</v>
      </c>
      <c r="E235" s="173" t="s">
        <v>2107</v>
      </c>
      <c r="F235" s="174" t="s">
        <v>2108</v>
      </c>
      <c r="G235" s="175" t="s">
        <v>492</v>
      </c>
      <c r="H235" s="176">
        <v>12.5</v>
      </c>
      <c r="I235" s="177"/>
      <c r="J235" s="178">
        <f>ROUND(I235*H235,2)</f>
        <v>0</v>
      </c>
      <c r="K235" s="174" t="s">
        <v>272</v>
      </c>
      <c r="L235" s="179"/>
      <c r="M235" s="180" t="s">
        <v>1</v>
      </c>
      <c r="N235" s="181" t="s">
        <v>48</v>
      </c>
      <c r="P235" s="145">
        <f>O235*H235</f>
        <v>0</v>
      </c>
      <c r="Q235" s="145">
        <v>3.0300000000000001E-3</v>
      </c>
      <c r="R235" s="145">
        <f>Q235*H235</f>
        <v>3.7874999999999999E-2</v>
      </c>
      <c r="S235" s="145">
        <v>0</v>
      </c>
      <c r="T235" s="146">
        <f>S235*H235</f>
        <v>0</v>
      </c>
      <c r="AR235" s="147" t="s">
        <v>2100</v>
      </c>
      <c r="AT235" s="147" t="s">
        <v>301</v>
      </c>
      <c r="AU235" s="147" t="s">
        <v>91</v>
      </c>
      <c r="AY235" s="17" t="s">
        <v>194</v>
      </c>
      <c r="BE235" s="148">
        <f>IF(N235="základní",J235,0)</f>
        <v>0</v>
      </c>
      <c r="BF235" s="148">
        <f>IF(N235="snížená",J235,0)</f>
        <v>0</v>
      </c>
      <c r="BG235" s="148">
        <f>IF(N235="zákl. přenesená",J235,0)</f>
        <v>0</v>
      </c>
      <c r="BH235" s="148">
        <f>IF(N235="sníž. přenesená",J235,0)</f>
        <v>0</v>
      </c>
      <c r="BI235" s="148">
        <f>IF(N235="nulová",J235,0)</f>
        <v>0</v>
      </c>
      <c r="BJ235" s="17" t="s">
        <v>21</v>
      </c>
      <c r="BK235" s="148">
        <f>ROUND(I235*H235,2)</f>
        <v>0</v>
      </c>
      <c r="BL235" s="17" t="s">
        <v>2100</v>
      </c>
      <c r="BM235" s="147" t="s">
        <v>2109</v>
      </c>
    </row>
    <row r="236" spans="2:65" s="1" customFormat="1" ht="11.25">
      <c r="B236" s="32"/>
      <c r="D236" s="149" t="s">
        <v>202</v>
      </c>
      <c r="F236" s="150" t="s">
        <v>2108</v>
      </c>
      <c r="I236" s="151"/>
      <c r="L236" s="32"/>
      <c r="M236" s="152"/>
      <c r="T236" s="56"/>
      <c r="AT236" s="17" t="s">
        <v>202</v>
      </c>
      <c r="AU236" s="17" t="s">
        <v>91</v>
      </c>
    </row>
    <row r="237" spans="2:65" s="12" customFormat="1" ht="11.25">
      <c r="B237" s="158"/>
      <c r="D237" s="149" t="s">
        <v>283</v>
      </c>
      <c r="E237" s="159" t="s">
        <v>1</v>
      </c>
      <c r="F237" s="160" t="s">
        <v>2110</v>
      </c>
      <c r="H237" s="161">
        <v>12.5</v>
      </c>
      <c r="I237" s="162"/>
      <c r="L237" s="158"/>
      <c r="M237" s="163"/>
      <c r="T237" s="164"/>
      <c r="AT237" s="159" t="s">
        <v>283</v>
      </c>
      <c r="AU237" s="159" t="s">
        <v>91</v>
      </c>
      <c r="AV237" s="12" t="s">
        <v>91</v>
      </c>
      <c r="AW237" s="12" t="s">
        <v>38</v>
      </c>
      <c r="AX237" s="12" t="s">
        <v>21</v>
      </c>
      <c r="AY237" s="159" t="s">
        <v>194</v>
      </c>
    </row>
    <row r="238" spans="2:65" s="1" customFormat="1" ht="24.2" customHeight="1">
      <c r="B238" s="32"/>
      <c r="C238" s="136" t="s">
        <v>526</v>
      </c>
      <c r="D238" s="136" t="s">
        <v>197</v>
      </c>
      <c r="E238" s="137" t="s">
        <v>2111</v>
      </c>
      <c r="F238" s="138" t="s">
        <v>2112</v>
      </c>
      <c r="G238" s="139" t="s">
        <v>492</v>
      </c>
      <c r="H238" s="140">
        <v>76</v>
      </c>
      <c r="I238" s="141"/>
      <c r="J238" s="142">
        <f>ROUND(I238*H238,2)</f>
        <v>0</v>
      </c>
      <c r="K238" s="138" t="s">
        <v>272</v>
      </c>
      <c r="L238" s="32"/>
      <c r="M238" s="143" t="s">
        <v>1</v>
      </c>
      <c r="N238" s="144" t="s">
        <v>48</v>
      </c>
      <c r="P238" s="145">
        <f>O238*H238</f>
        <v>0</v>
      </c>
      <c r="Q238" s="145">
        <v>0</v>
      </c>
      <c r="R238" s="145">
        <f>Q238*H238</f>
        <v>0</v>
      </c>
      <c r="S238" s="145">
        <v>0</v>
      </c>
      <c r="T238" s="146">
        <f>S238*H238</f>
        <v>0</v>
      </c>
      <c r="AR238" s="147" t="s">
        <v>1503</v>
      </c>
      <c r="AT238" s="147" t="s">
        <v>197</v>
      </c>
      <c r="AU238" s="147" t="s">
        <v>91</v>
      </c>
      <c r="AY238" s="17" t="s">
        <v>194</v>
      </c>
      <c r="BE238" s="148">
        <f>IF(N238="základní",J238,0)</f>
        <v>0</v>
      </c>
      <c r="BF238" s="148">
        <f>IF(N238="snížená",J238,0)</f>
        <v>0</v>
      </c>
      <c r="BG238" s="148">
        <f>IF(N238="zákl. přenesená",J238,0)</f>
        <v>0</v>
      </c>
      <c r="BH238" s="148">
        <f>IF(N238="sníž. přenesená",J238,0)</f>
        <v>0</v>
      </c>
      <c r="BI238" s="148">
        <f>IF(N238="nulová",J238,0)</f>
        <v>0</v>
      </c>
      <c r="BJ238" s="17" t="s">
        <v>21</v>
      </c>
      <c r="BK238" s="148">
        <f>ROUND(I238*H238,2)</f>
        <v>0</v>
      </c>
      <c r="BL238" s="17" t="s">
        <v>1503</v>
      </c>
      <c r="BM238" s="147" t="s">
        <v>2113</v>
      </c>
    </row>
    <row r="239" spans="2:65" s="1" customFormat="1" ht="19.5">
      <c r="B239" s="32"/>
      <c r="D239" s="149" t="s">
        <v>202</v>
      </c>
      <c r="F239" s="150" t="s">
        <v>2114</v>
      </c>
      <c r="I239" s="151"/>
      <c r="L239" s="32"/>
      <c r="M239" s="152"/>
      <c r="T239" s="56"/>
      <c r="AT239" s="17" t="s">
        <v>202</v>
      </c>
      <c r="AU239" s="17" t="s">
        <v>91</v>
      </c>
    </row>
    <row r="240" spans="2:65" s="1" customFormat="1" ht="11.25">
      <c r="B240" s="32"/>
      <c r="D240" s="156" t="s">
        <v>275</v>
      </c>
      <c r="F240" s="157" t="s">
        <v>2115</v>
      </c>
      <c r="I240" s="151"/>
      <c r="L240" s="32"/>
      <c r="M240" s="152"/>
      <c r="T240" s="56"/>
      <c r="AT240" s="17" t="s">
        <v>275</v>
      </c>
      <c r="AU240" s="17" t="s">
        <v>91</v>
      </c>
    </row>
    <row r="241" spans="2:65" s="1" customFormat="1" ht="24.2" customHeight="1">
      <c r="B241" s="32"/>
      <c r="C241" s="172" t="s">
        <v>452</v>
      </c>
      <c r="D241" s="172" t="s">
        <v>301</v>
      </c>
      <c r="E241" s="173" t="s">
        <v>2116</v>
      </c>
      <c r="F241" s="174" t="s">
        <v>2117</v>
      </c>
      <c r="G241" s="175" t="s">
        <v>492</v>
      </c>
      <c r="H241" s="176">
        <v>76</v>
      </c>
      <c r="I241" s="177"/>
      <c r="J241" s="178">
        <f>ROUND(I241*H241,2)</f>
        <v>0</v>
      </c>
      <c r="K241" s="174" t="s">
        <v>272</v>
      </c>
      <c r="L241" s="179"/>
      <c r="M241" s="180" t="s">
        <v>1</v>
      </c>
      <c r="N241" s="181" t="s">
        <v>48</v>
      </c>
      <c r="P241" s="145">
        <f>O241*H241</f>
        <v>0</v>
      </c>
      <c r="Q241" s="145">
        <v>1.0499999999999999E-3</v>
      </c>
      <c r="R241" s="145">
        <f>Q241*H241</f>
        <v>7.9799999999999996E-2</v>
      </c>
      <c r="S241" s="145">
        <v>0</v>
      </c>
      <c r="T241" s="146">
        <f>S241*H241</f>
        <v>0</v>
      </c>
      <c r="AR241" s="147" t="s">
        <v>2100</v>
      </c>
      <c r="AT241" s="147" t="s">
        <v>301</v>
      </c>
      <c r="AU241" s="147" t="s">
        <v>91</v>
      </c>
      <c r="AY241" s="17" t="s">
        <v>194</v>
      </c>
      <c r="BE241" s="148">
        <f>IF(N241="základní",J241,0)</f>
        <v>0</v>
      </c>
      <c r="BF241" s="148">
        <f>IF(N241="snížená",J241,0)</f>
        <v>0</v>
      </c>
      <c r="BG241" s="148">
        <f>IF(N241="zákl. přenesená",J241,0)</f>
        <v>0</v>
      </c>
      <c r="BH241" s="148">
        <f>IF(N241="sníž. přenesená",J241,0)</f>
        <v>0</v>
      </c>
      <c r="BI241" s="148">
        <f>IF(N241="nulová",J241,0)</f>
        <v>0</v>
      </c>
      <c r="BJ241" s="17" t="s">
        <v>21</v>
      </c>
      <c r="BK241" s="148">
        <f>ROUND(I241*H241,2)</f>
        <v>0</v>
      </c>
      <c r="BL241" s="17" t="s">
        <v>2100</v>
      </c>
      <c r="BM241" s="147" t="s">
        <v>2118</v>
      </c>
    </row>
    <row r="242" spans="2:65" s="1" customFormat="1" ht="11.25">
      <c r="B242" s="32"/>
      <c r="D242" s="149" t="s">
        <v>202</v>
      </c>
      <c r="F242" s="150" t="s">
        <v>2117</v>
      </c>
      <c r="I242" s="151"/>
      <c r="L242" s="32"/>
      <c r="M242" s="152"/>
      <c r="T242" s="56"/>
      <c r="AT242" s="17" t="s">
        <v>202</v>
      </c>
      <c r="AU242" s="17" t="s">
        <v>91</v>
      </c>
    </row>
    <row r="243" spans="2:65" s="12" customFormat="1" ht="11.25">
      <c r="B243" s="158"/>
      <c r="D243" s="149" t="s">
        <v>283</v>
      </c>
      <c r="E243" s="159" t="s">
        <v>1</v>
      </c>
      <c r="F243" s="160" t="s">
        <v>2119</v>
      </c>
      <c r="H243" s="161">
        <v>76</v>
      </c>
      <c r="I243" s="162"/>
      <c r="L243" s="158"/>
      <c r="M243" s="163"/>
      <c r="T243" s="164"/>
      <c r="AT243" s="159" t="s">
        <v>283</v>
      </c>
      <c r="AU243" s="159" t="s">
        <v>91</v>
      </c>
      <c r="AV243" s="12" t="s">
        <v>91</v>
      </c>
      <c r="AW243" s="12" t="s">
        <v>38</v>
      </c>
      <c r="AX243" s="12" t="s">
        <v>21</v>
      </c>
      <c r="AY243" s="159" t="s">
        <v>194</v>
      </c>
    </row>
    <row r="244" spans="2:65" s="1" customFormat="1" ht="33" customHeight="1">
      <c r="B244" s="32"/>
      <c r="C244" s="136" t="s">
        <v>535</v>
      </c>
      <c r="D244" s="136" t="s">
        <v>197</v>
      </c>
      <c r="E244" s="137" t="s">
        <v>2120</v>
      </c>
      <c r="F244" s="138" t="s">
        <v>2121</v>
      </c>
      <c r="G244" s="139" t="s">
        <v>492</v>
      </c>
      <c r="H244" s="140">
        <v>189</v>
      </c>
      <c r="I244" s="141"/>
      <c r="J244" s="142">
        <f>ROUND(I244*H244,2)</f>
        <v>0</v>
      </c>
      <c r="K244" s="138" t="s">
        <v>272</v>
      </c>
      <c r="L244" s="32"/>
      <c r="M244" s="143" t="s">
        <v>1</v>
      </c>
      <c r="N244" s="144" t="s">
        <v>48</v>
      </c>
      <c r="P244" s="145">
        <f>O244*H244</f>
        <v>0</v>
      </c>
      <c r="Q244" s="145">
        <v>0</v>
      </c>
      <c r="R244" s="145">
        <f>Q244*H244</f>
        <v>0</v>
      </c>
      <c r="S244" s="145">
        <v>0</v>
      </c>
      <c r="T244" s="146">
        <f>S244*H244</f>
        <v>0</v>
      </c>
      <c r="AR244" s="147" t="s">
        <v>1503</v>
      </c>
      <c r="AT244" s="147" t="s">
        <v>197</v>
      </c>
      <c r="AU244" s="147" t="s">
        <v>91</v>
      </c>
      <c r="AY244" s="17" t="s">
        <v>194</v>
      </c>
      <c r="BE244" s="148">
        <f>IF(N244="základní",J244,0)</f>
        <v>0</v>
      </c>
      <c r="BF244" s="148">
        <f>IF(N244="snížená",J244,0)</f>
        <v>0</v>
      </c>
      <c r="BG244" s="148">
        <f>IF(N244="zákl. přenesená",J244,0)</f>
        <v>0</v>
      </c>
      <c r="BH244" s="148">
        <f>IF(N244="sníž. přenesená",J244,0)</f>
        <v>0</v>
      </c>
      <c r="BI244" s="148">
        <f>IF(N244="nulová",J244,0)</f>
        <v>0</v>
      </c>
      <c r="BJ244" s="17" t="s">
        <v>21</v>
      </c>
      <c r="BK244" s="148">
        <f>ROUND(I244*H244,2)</f>
        <v>0</v>
      </c>
      <c r="BL244" s="17" t="s">
        <v>1503</v>
      </c>
      <c r="BM244" s="147" t="s">
        <v>2122</v>
      </c>
    </row>
    <row r="245" spans="2:65" s="1" customFormat="1" ht="19.5">
      <c r="B245" s="32"/>
      <c r="D245" s="149" t="s">
        <v>202</v>
      </c>
      <c r="F245" s="150" t="s">
        <v>2123</v>
      </c>
      <c r="I245" s="151"/>
      <c r="L245" s="32"/>
      <c r="M245" s="152"/>
      <c r="T245" s="56"/>
      <c r="AT245" s="17" t="s">
        <v>202</v>
      </c>
      <c r="AU245" s="17" t="s">
        <v>91</v>
      </c>
    </row>
    <row r="246" spans="2:65" s="1" customFormat="1" ht="11.25">
      <c r="B246" s="32"/>
      <c r="D246" s="156" t="s">
        <v>275</v>
      </c>
      <c r="F246" s="157" t="s">
        <v>2124</v>
      </c>
      <c r="I246" s="151"/>
      <c r="L246" s="32"/>
      <c r="M246" s="152"/>
      <c r="T246" s="56"/>
      <c r="AT246" s="17" t="s">
        <v>275</v>
      </c>
      <c r="AU246" s="17" t="s">
        <v>91</v>
      </c>
    </row>
    <row r="247" spans="2:65" s="1" customFormat="1" ht="33" customHeight="1">
      <c r="B247" s="32"/>
      <c r="C247" s="172" t="s">
        <v>540</v>
      </c>
      <c r="D247" s="172" t="s">
        <v>301</v>
      </c>
      <c r="E247" s="173" t="s">
        <v>2125</v>
      </c>
      <c r="F247" s="174" t="s">
        <v>2126</v>
      </c>
      <c r="G247" s="175" t="s">
        <v>492</v>
      </c>
      <c r="H247" s="176">
        <v>189</v>
      </c>
      <c r="I247" s="177"/>
      <c r="J247" s="178">
        <f>ROUND(I247*H247,2)</f>
        <v>0</v>
      </c>
      <c r="K247" s="174" t="s">
        <v>1</v>
      </c>
      <c r="L247" s="179"/>
      <c r="M247" s="180" t="s">
        <v>1</v>
      </c>
      <c r="N247" s="181" t="s">
        <v>48</v>
      </c>
      <c r="P247" s="145">
        <f>O247*H247</f>
        <v>0</v>
      </c>
      <c r="Q247" s="145">
        <v>2.0999999999999999E-3</v>
      </c>
      <c r="R247" s="145">
        <f>Q247*H247</f>
        <v>0.39689999999999998</v>
      </c>
      <c r="S247" s="145">
        <v>0</v>
      </c>
      <c r="T247" s="146">
        <f>S247*H247</f>
        <v>0</v>
      </c>
      <c r="AR247" s="147" t="s">
        <v>2100</v>
      </c>
      <c r="AT247" s="147" t="s">
        <v>301</v>
      </c>
      <c r="AU247" s="147" t="s">
        <v>91</v>
      </c>
      <c r="AY247" s="17" t="s">
        <v>194</v>
      </c>
      <c r="BE247" s="148">
        <f>IF(N247="základní",J247,0)</f>
        <v>0</v>
      </c>
      <c r="BF247" s="148">
        <f>IF(N247="snížená",J247,0)</f>
        <v>0</v>
      </c>
      <c r="BG247" s="148">
        <f>IF(N247="zákl. přenesená",J247,0)</f>
        <v>0</v>
      </c>
      <c r="BH247" s="148">
        <f>IF(N247="sníž. přenesená",J247,0)</f>
        <v>0</v>
      </c>
      <c r="BI247" s="148">
        <f>IF(N247="nulová",J247,0)</f>
        <v>0</v>
      </c>
      <c r="BJ247" s="17" t="s">
        <v>21</v>
      </c>
      <c r="BK247" s="148">
        <f>ROUND(I247*H247,2)</f>
        <v>0</v>
      </c>
      <c r="BL247" s="17" t="s">
        <v>2100</v>
      </c>
      <c r="BM247" s="147" t="s">
        <v>2127</v>
      </c>
    </row>
    <row r="248" spans="2:65" s="12" customFormat="1" ht="11.25">
      <c r="B248" s="158"/>
      <c r="D248" s="149" t="s">
        <v>283</v>
      </c>
      <c r="E248" s="159" t="s">
        <v>1</v>
      </c>
      <c r="F248" s="160" t="s">
        <v>2128</v>
      </c>
      <c r="H248" s="161">
        <v>189</v>
      </c>
      <c r="I248" s="162"/>
      <c r="L248" s="158"/>
      <c r="M248" s="163"/>
      <c r="T248" s="164"/>
      <c r="AT248" s="159" t="s">
        <v>283</v>
      </c>
      <c r="AU248" s="159" t="s">
        <v>91</v>
      </c>
      <c r="AV248" s="12" t="s">
        <v>91</v>
      </c>
      <c r="AW248" s="12" t="s">
        <v>38</v>
      </c>
      <c r="AX248" s="12" t="s">
        <v>21</v>
      </c>
      <c r="AY248" s="159" t="s">
        <v>194</v>
      </c>
    </row>
    <row r="249" spans="2:65" s="1" customFormat="1" ht="33" customHeight="1">
      <c r="B249" s="32"/>
      <c r="C249" s="136" t="s">
        <v>545</v>
      </c>
      <c r="D249" s="136" t="s">
        <v>197</v>
      </c>
      <c r="E249" s="137" t="s">
        <v>2129</v>
      </c>
      <c r="F249" s="138" t="s">
        <v>2130</v>
      </c>
      <c r="G249" s="139" t="s">
        <v>564</v>
      </c>
      <c r="H249" s="140">
        <v>2</v>
      </c>
      <c r="I249" s="141"/>
      <c r="J249" s="142">
        <f>ROUND(I249*H249,2)</f>
        <v>0</v>
      </c>
      <c r="K249" s="138" t="s">
        <v>272</v>
      </c>
      <c r="L249" s="32"/>
      <c r="M249" s="143" t="s">
        <v>1</v>
      </c>
      <c r="N249" s="144" t="s">
        <v>48</v>
      </c>
      <c r="P249" s="145">
        <f>O249*H249</f>
        <v>0</v>
      </c>
      <c r="Q249" s="145">
        <v>0</v>
      </c>
      <c r="R249" s="145">
        <f>Q249*H249</f>
        <v>0</v>
      </c>
      <c r="S249" s="145">
        <v>0</v>
      </c>
      <c r="T249" s="146">
        <f>S249*H249</f>
        <v>0</v>
      </c>
      <c r="AR249" s="147" t="s">
        <v>1503</v>
      </c>
      <c r="AT249" s="147" t="s">
        <v>197</v>
      </c>
      <c r="AU249" s="147" t="s">
        <v>91</v>
      </c>
      <c r="AY249" s="17" t="s">
        <v>194</v>
      </c>
      <c r="BE249" s="148">
        <f>IF(N249="základní",J249,0)</f>
        <v>0</v>
      </c>
      <c r="BF249" s="148">
        <f>IF(N249="snížená",J249,0)</f>
        <v>0</v>
      </c>
      <c r="BG249" s="148">
        <f>IF(N249="zákl. přenesená",J249,0)</f>
        <v>0</v>
      </c>
      <c r="BH249" s="148">
        <f>IF(N249="sníž. přenesená",J249,0)</f>
        <v>0</v>
      </c>
      <c r="BI249" s="148">
        <f>IF(N249="nulová",J249,0)</f>
        <v>0</v>
      </c>
      <c r="BJ249" s="17" t="s">
        <v>21</v>
      </c>
      <c r="BK249" s="148">
        <f>ROUND(I249*H249,2)</f>
        <v>0</v>
      </c>
      <c r="BL249" s="17" t="s">
        <v>1503</v>
      </c>
      <c r="BM249" s="147" t="s">
        <v>2131</v>
      </c>
    </row>
    <row r="250" spans="2:65" s="1" customFormat="1" ht="19.5">
      <c r="B250" s="32"/>
      <c r="D250" s="149" t="s">
        <v>202</v>
      </c>
      <c r="F250" s="150" t="s">
        <v>2132</v>
      </c>
      <c r="I250" s="151"/>
      <c r="L250" s="32"/>
      <c r="M250" s="152"/>
      <c r="T250" s="56"/>
      <c r="AT250" s="17" t="s">
        <v>202</v>
      </c>
      <c r="AU250" s="17" t="s">
        <v>91</v>
      </c>
    </row>
    <row r="251" spans="2:65" s="1" customFormat="1" ht="11.25">
      <c r="B251" s="32"/>
      <c r="D251" s="156" t="s">
        <v>275</v>
      </c>
      <c r="F251" s="157" t="s">
        <v>2133</v>
      </c>
      <c r="I251" s="151"/>
      <c r="L251" s="32"/>
      <c r="M251" s="152"/>
      <c r="T251" s="56"/>
      <c r="AT251" s="17" t="s">
        <v>275</v>
      </c>
      <c r="AU251" s="17" t="s">
        <v>91</v>
      </c>
    </row>
    <row r="252" spans="2:65" s="1" customFormat="1" ht="24.2" customHeight="1">
      <c r="B252" s="32"/>
      <c r="C252" s="172" t="s">
        <v>462</v>
      </c>
      <c r="D252" s="172" t="s">
        <v>301</v>
      </c>
      <c r="E252" s="173" t="s">
        <v>2134</v>
      </c>
      <c r="F252" s="174" t="s">
        <v>2135</v>
      </c>
      <c r="G252" s="175" t="s">
        <v>564</v>
      </c>
      <c r="H252" s="176">
        <v>2</v>
      </c>
      <c r="I252" s="177"/>
      <c r="J252" s="178">
        <f>ROUND(I252*H252,2)</f>
        <v>0</v>
      </c>
      <c r="K252" s="174" t="s">
        <v>1</v>
      </c>
      <c r="L252" s="179"/>
      <c r="M252" s="180" t="s">
        <v>1</v>
      </c>
      <c r="N252" s="181" t="s">
        <v>48</v>
      </c>
      <c r="P252" s="145">
        <f>O252*H252</f>
        <v>0</v>
      </c>
      <c r="Q252" s="145">
        <v>1.7000000000000001E-4</v>
      </c>
      <c r="R252" s="145">
        <f>Q252*H252</f>
        <v>3.4000000000000002E-4</v>
      </c>
      <c r="S252" s="145">
        <v>0</v>
      </c>
      <c r="T252" s="146">
        <f>S252*H252</f>
        <v>0</v>
      </c>
      <c r="AR252" s="147" t="s">
        <v>2100</v>
      </c>
      <c r="AT252" s="147" t="s">
        <v>301</v>
      </c>
      <c r="AU252" s="147" t="s">
        <v>91</v>
      </c>
      <c r="AY252" s="17" t="s">
        <v>194</v>
      </c>
      <c r="BE252" s="148">
        <f>IF(N252="základní",J252,0)</f>
        <v>0</v>
      </c>
      <c r="BF252" s="148">
        <f>IF(N252="snížená",J252,0)</f>
        <v>0</v>
      </c>
      <c r="BG252" s="148">
        <f>IF(N252="zákl. přenesená",J252,0)</f>
        <v>0</v>
      </c>
      <c r="BH252" s="148">
        <f>IF(N252="sníž. přenesená",J252,0)</f>
        <v>0</v>
      </c>
      <c r="BI252" s="148">
        <f>IF(N252="nulová",J252,0)</f>
        <v>0</v>
      </c>
      <c r="BJ252" s="17" t="s">
        <v>21</v>
      </c>
      <c r="BK252" s="148">
        <f>ROUND(I252*H252,2)</f>
        <v>0</v>
      </c>
      <c r="BL252" s="17" t="s">
        <v>2100</v>
      </c>
      <c r="BM252" s="147" t="s">
        <v>2136</v>
      </c>
    </row>
    <row r="253" spans="2:65" s="1" customFormat="1" ht="11.25">
      <c r="B253" s="32"/>
      <c r="D253" s="149" t="s">
        <v>202</v>
      </c>
      <c r="F253" s="150" t="s">
        <v>2135</v>
      </c>
      <c r="I253" s="151"/>
      <c r="L253" s="32"/>
      <c r="M253" s="152"/>
      <c r="T253" s="56"/>
      <c r="AT253" s="17" t="s">
        <v>202</v>
      </c>
      <c r="AU253" s="17" t="s">
        <v>91</v>
      </c>
    </row>
    <row r="254" spans="2:65" s="1" customFormat="1" ht="33" customHeight="1">
      <c r="B254" s="32"/>
      <c r="C254" s="136" t="s">
        <v>554</v>
      </c>
      <c r="D254" s="136" t="s">
        <v>197</v>
      </c>
      <c r="E254" s="137" t="s">
        <v>2137</v>
      </c>
      <c r="F254" s="138" t="s">
        <v>2138</v>
      </c>
      <c r="G254" s="139" t="s">
        <v>564</v>
      </c>
      <c r="H254" s="140">
        <v>4</v>
      </c>
      <c r="I254" s="141"/>
      <c r="J254" s="142">
        <f>ROUND(I254*H254,2)</f>
        <v>0</v>
      </c>
      <c r="K254" s="138" t="s">
        <v>272</v>
      </c>
      <c r="L254" s="32"/>
      <c r="M254" s="143" t="s">
        <v>1</v>
      </c>
      <c r="N254" s="144" t="s">
        <v>48</v>
      </c>
      <c r="P254" s="145">
        <f>O254*H254</f>
        <v>0</v>
      </c>
      <c r="Q254" s="145">
        <v>0</v>
      </c>
      <c r="R254" s="145">
        <f>Q254*H254</f>
        <v>0</v>
      </c>
      <c r="S254" s="145">
        <v>0</v>
      </c>
      <c r="T254" s="146">
        <f>S254*H254</f>
        <v>0</v>
      </c>
      <c r="AR254" s="147" t="s">
        <v>1503</v>
      </c>
      <c r="AT254" s="147" t="s">
        <v>197</v>
      </c>
      <c r="AU254" s="147" t="s">
        <v>91</v>
      </c>
      <c r="AY254" s="17" t="s">
        <v>194</v>
      </c>
      <c r="BE254" s="148">
        <f>IF(N254="základní",J254,0)</f>
        <v>0</v>
      </c>
      <c r="BF254" s="148">
        <f>IF(N254="snížená",J254,0)</f>
        <v>0</v>
      </c>
      <c r="BG254" s="148">
        <f>IF(N254="zákl. přenesená",J254,0)</f>
        <v>0</v>
      </c>
      <c r="BH254" s="148">
        <f>IF(N254="sníž. přenesená",J254,0)</f>
        <v>0</v>
      </c>
      <c r="BI254" s="148">
        <f>IF(N254="nulová",J254,0)</f>
        <v>0</v>
      </c>
      <c r="BJ254" s="17" t="s">
        <v>21</v>
      </c>
      <c r="BK254" s="148">
        <f>ROUND(I254*H254,2)</f>
        <v>0</v>
      </c>
      <c r="BL254" s="17" t="s">
        <v>1503</v>
      </c>
      <c r="BM254" s="147" t="s">
        <v>2139</v>
      </c>
    </row>
    <row r="255" spans="2:65" s="1" customFormat="1" ht="19.5">
      <c r="B255" s="32"/>
      <c r="D255" s="149" t="s">
        <v>202</v>
      </c>
      <c r="F255" s="150" t="s">
        <v>2140</v>
      </c>
      <c r="I255" s="151"/>
      <c r="L255" s="32"/>
      <c r="M255" s="152"/>
      <c r="T255" s="56"/>
      <c r="AT255" s="17" t="s">
        <v>202</v>
      </c>
      <c r="AU255" s="17" t="s">
        <v>91</v>
      </c>
    </row>
    <row r="256" spans="2:65" s="1" customFormat="1" ht="11.25">
      <c r="B256" s="32"/>
      <c r="D256" s="156" t="s">
        <v>275</v>
      </c>
      <c r="F256" s="157" t="s">
        <v>2141</v>
      </c>
      <c r="I256" s="151"/>
      <c r="L256" s="32"/>
      <c r="M256" s="152"/>
      <c r="T256" s="56"/>
      <c r="AT256" s="17" t="s">
        <v>275</v>
      </c>
      <c r="AU256" s="17" t="s">
        <v>91</v>
      </c>
    </row>
    <row r="257" spans="2:65" s="12" customFormat="1" ht="11.25">
      <c r="B257" s="158"/>
      <c r="D257" s="149" t="s">
        <v>283</v>
      </c>
      <c r="E257" s="159" t="s">
        <v>1</v>
      </c>
      <c r="F257" s="160" t="s">
        <v>2142</v>
      </c>
      <c r="H257" s="161">
        <v>4</v>
      </c>
      <c r="I257" s="162"/>
      <c r="L257" s="158"/>
      <c r="M257" s="163"/>
      <c r="T257" s="164"/>
      <c r="AT257" s="159" t="s">
        <v>283</v>
      </c>
      <c r="AU257" s="159" t="s">
        <v>91</v>
      </c>
      <c r="AV257" s="12" t="s">
        <v>91</v>
      </c>
      <c r="AW257" s="12" t="s">
        <v>38</v>
      </c>
      <c r="AX257" s="12" t="s">
        <v>83</v>
      </c>
      <c r="AY257" s="159" t="s">
        <v>194</v>
      </c>
    </row>
    <row r="258" spans="2:65" s="1" customFormat="1" ht="16.5" customHeight="1">
      <c r="B258" s="32"/>
      <c r="C258" s="172" t="s">
        <v>561</v>
      </c>
      <c r="D258" s="172" t="s">
        <v>301</v>
      </c>
      <c r="E258" s="173" t="s">
        <v>2143</v>
      </c>
      <c r="F258" s="174" t="s">
        <v>2144</v>
      </c>
      <c r="G258" s="175" t="s">
        <v>564</v>
      </c>
      <c r="H258" s="176">
        <v>2</v>
      </c>
      <c r="I258" s="177"/>
      <c r="J258" s="178">
        <f>ROUND(I258*H258,2)</f>
        <v>0</v>
      </c>
      <c r="K258" s="174" t="s">
        <v>1</v>
      </c>
      <c r="L258" s="179"/>
      <c r="M258" s="180" t="s">
        <v>1</v>
      </c>
      <c r="N258" s="181" t="s">
        <v>48</v>
      </c>
      <c r="P258" s="145">
        <f>O258*H258</f>
        <v>0</v>
      </c>
      <c r="Q258" s="145">
        <v>5.1999999999999995E-4</v>
      </c>
      <c r="R258" s="145">
        <f>Q258*H258</f>
        <v>1.0399999999999999E-3</v>
      </c>
      <c r="S258" s="145">
        <v>0</v>
      </c>
      <c r="T258" s="146">
        <f>S258*H258</f>
        <v>0</v>
      </c>
      <c r="AR258" s="147" t="s">
        <v>2100</v>
      </c>
      <c r="AT258" s="147" t="s">
        <v>301</v>
      </c>
      <c r="AU258" s="147" t="s">
        <v>91</v>
      </c>
      <c r="AY258" s="17" t="s">
        <v>194</v>
      </c>
      <c r="BE258" s="148">
        <f>IF(N258="základní",J258,0)</f>
        <v>0</v>
      </c>
      <c r="BF258" s="148">
        <f>IF(N258="snížená",J258,0)</f>
        <v>0</v>
      </c>
      <c r="BG258" s="148">
        <f>IF(N258="zákl. přenesená",J258,0)</f>
        <v>0</v>
      </c>
      <c r="BH258" s="148">
        <f>IF(N258="sníž. přenesená",J258,0)</f>
        <v>0</v>
      </c>
      <c r="BI258" s="148">
        <f>IF(N258="nulová",J258,0)</f>
        <v>0</v>
      </c>
      <c r="BJ258" s="17" t="s">
        <v>21</v>
      </c>
      <c r="BK258" s="148">
        <f>ROUND(I258*H258,2)</f>
        <v>0</v>
      </c>
      <c r="BL258" s="17" t="s">
        <v>2100</v>
      </c>
      <c r="BM258" s="147" t="s">
        <v>2145</v>
      </c>
    </row>
    <row r="259" spans="2:65" s="1" customFormat="1" ht="11.25">
      <c r="B259" s="32"/>
      <c r="D259" s="149" t="s">
        <v>202</v>
      </c>
      <c r="F259" s="150" t="s">
        <v>2144</v>
      </c>
      <c r="I259" s="151"/>
      <c r="L259" s="32"/>
      <c r="M259" s="152"/>
      <c r="T259" s="56"/>
      <c r="AT259" s="17" t="s">
        <v>202</v>
      </c>
      <c r="AU259" s="17" t="s">
        <v>91</v>
      </c>
    </row>
    <row r="260" spans="2:65" s="1" customFormat="1" ht="24.2" customHeight="1">
      <c r="B260" s="32"/>
      <c r="C260" s="172" t="s">
        <v>570</v>
      </c>
      <c r="D260" s="172" t="s">
        <v>301</v>
      </c>
      <c r="E260" s="173" t="s">
        <v>2146</v>
      </c>
      <c r="F260" s="174" t="s">
        <v>2147</v>
      </c>
      <c r="G260" s="175" t="s">
        <v>564</v>
      </c>
      <c r="H260" s="176">
        <v>2</v>
      </c>
      <c r="I260" s="177"/>
      <c r="J260" s="178">
        <f>ROUND(I260*H260,2)</f>
        <v>0</v>
      </c>
      <c r="K260" s="174" t="s">
        <v>1</v>
      </c>
      <c r="L260" s="179"/>
      <c r="M260" s="180" t="s">
        <v>1</v>
      </c>
      <c r="N260" s="181" t="s">
        <v>48</v>
      </c>
      <c r="P260" s="145">
        <f>O260*H260</f>
        <v>0</v>
      </c>
      <c r="Q260" s="145">
        <v>1.7000000000000001E-4</v>
      </c>
      <c r="R260" s="145">
        <f>Q260*H260</f>
        <v>3.4000000000000002E-4</v>
      </c>
      <c r="S260" s="145">
        <v>0</v>
      </c>
      <c r="T260" s="146">
        <f>S260*H260</f>
        <v>0</v>
      </c>
      <c r="AR260" s="147" t="s">
        <v>2100</v>
      </c>
      <c r="AT260" s="147" t="s">
        <v>301</v>
      </c>
      <c r="AU260" s="147" t="s">
        <v>91</v>
      </c>
      <c r="AY260" s="17" t="s">
        <v>194</v>
      </c>
      <c r="BE260" s="148">
        <f>IF(N260="základní",J260,0)</f>
        <v>0</v>
      </c>
      <c r="BF260" s="148">
        <f>IF(N260="snížená",J260,0)</f>
        <v>0</v>
      </c>
      <c r="BG260" s="148">
        <f>IF(N260="zákl. přenesená",J260,0)</f>
        <v>0</v>
      </c>
      <c r="BH260" s="148">
        <f>IF(N260="sníž. přenesená",J260,0)</f>
        <v>0</v>
      </c>
      <c r="BI260" s="148">
        <f>IF(N260="nulová",J260,0)</f>
        <v>0</v>
      </c>
      <c r="BJ260" s="17" t="s">
        <v>21</v>
      </c>
      <c r="BK260" s="148">
        <f>ROUND(I260*H260,2)</f>
        <v>0</v>
      </c>
      <c r="BL260" s="17" t="s">
        <v>2100</v>
      </c>
      <c r="BM260" s="147" t="s">
        <v>2148</v>
      </c>
    </row>
    <row r="261" spans="2:65" s="1" customFormat="1" ht="11.25">
      <c r="B261" s="32"/>
      <c r="D261" s="149" t="s">
        <v>202</v>
      </c>
      <c r="F261" s="150" t="s">
        <v>2147</v>
      </c>
      <c r="I261" s="151"/>
      <c r="L261" s="32"/>
      <c r="M261" s="152"/>
      <c r="T261" s="56"/>
      <c r="AT261" s="17" t="s">
        <v>202</v>
      </c>
      <c r="AU261" s="17" t="s">
        <v>91</v>
      </c>
    </row>
    <row r="262" spans="2:65" s="1" customFormat="1" ht="16.5" customHeight="1">
      <c r="B262" s="32"/>
      <c r="C262" s="136" t="s">
        <v>469</v>
      </c>
      <c r="D262" s="136" t="s">
        <v>197</v>
      </c>
      <c r="E262" s="137" t="s">
        <v>2149</v>
      </c>
      <c r="F262" s="138" t="s">
        <v>2150</v>
      </c>
      <c r="G262" s="139" t="s">
        <v>564</v>
      </c>
      <c r="H262" s="140">
        <v>2</v>
      </c>
      <c r="I262" s="141"/>
      <c r="J262" s="142">
        <f>ROUND(I262*H262,2)</f>
        <v>0</v>
      </c>
      <c r="K262" s="138" t="s">
        <v>272</v>
      </c>
      <c r="L262" s="32"/>
      <c r="M262" s="143" t="s">
        <v>1</v>
      </c>
      <c r="N262" s="144" t="s">
        <v>48</v>
      </c>
      <c r="P262" s="145">
        <f>O262*H262</f>
        <v>0</v>
      </c>
      <c r="Q262" s="145">
        <v>0</v>
      </c>
      <c r="R262" s="145">
        <f>Q262*H262</f>
        <v>0</v>
      </c>
      <c r="S262" s="145">
        <v>0</v>
      </c>
      <c r="T262" s="146">
        <f>S262*H262</f>
        <v>0</v>
      </c>
      <c r="AR262" s="147" t="s">
        <v>1503</v>
      </c>
      <c r="AT262" s="147" t="s">
        <v>197</v>
      </c>
      <c r="AU262" s="147" t="s">
        <v>91</v>
      </c>
      <c r="AY262" s="17" t="s">
        <v>194</v>
      </c>
      <c r="BE262" s="148">
        <f>IF(N262="základní",J262,0)</f>
        <v>0</v>
      </c>
      <c r="BF262" s="148">
        <f>IF(N262="snížená",J262,0)</f>
        <v>0</v>
      </c>
      <c r="BG262" s="148">
        <f>IF(N262="zákl. přenesená",J262,0)</f>
        <v>0</v>
      </c>
      <c r="BH262" s="148">
        <f>IF(N262="sníž. přenesená",J262,0)</f>
        <v>0</v>
      </c>
      <c r="BI262" s="148">
        <f>IF(N262="nulová",J262,0)</f>
        <v>0</v>
      </c>
      <c r="BJ262" s="17" t="s">
        <v>21</v>
      </c>
      <c r="BK262" s="148">
        <f>ROUND(I262*H262,2)</f>
        <v>0</v>
      </c>
      <c r="BL262" s="17" t="s">
        <v>1503</v>
      </c>
      <c r="BM262" s="147" t="s">
        <v>2151</v>
      </c>
    </row>
    <row r="263" spans="2:65" s="1" customFormat="1" ht="11.25">
      <c r="B263" s="32"/>
      <c r="D263" s="149" t="s">
        <v>202</v>
      </c>
      <c r="F263" s="150" t="s">
        <v>2152</v>
      </c>
      <c r="I263" s="151"/>
      <c r="L263" s="32"/>
      <c r="M263" s="152"/>
      <c r="T263" s="56"/>
      <c r="AT263" s="17" t="s">
        <v>202</v>
      </c>
      <c r="AU263" s="17" t="s">
        <v>91</v>
      </c>
    </row>
    <row r="264" spans="2:65" s="1" customFormat="1" ht="11.25">
      <c r="B264" s="32"/>
      <c r="D264" s="156" t="s">
        <v>275</v>
      </c>
      <c r="F264" s="157" t="s">
        <v>2153</v>
      </c>
      <c r="I264" s="151"/>
      <c r="L264" s="32"/>
      <c r="M264" s="152"/>
      <c r="T264" s="56"/>
      <c r="AT264" s="17" t="s">
        <v>275</v>
      </c>
      <c r="AU264" s="17" t="s">
        <v>91</v>
      </c>
    </row>
    <row r="265" spans="2:65" s="1" customFormat="1" ht="16.5" customHeight="1">
      <c r="B265" s="32"/>
      <c r="C265" s="172" t="s">
        <v>577</v>
      </c>
      <c r="D265" s="172" t="s">
        <v>301</v>
      </c>
      <c r="E265" s="173" t="s">
        <v>2154</v>
      </c>
      <c r="F265" s="174" t="s">
        <v>2155</v>
      </c>
      <c r="G265" s="175" t="s">
        <v>564</v>
      </c>
      <c r="H265" s="176">
        <v>2</v>
      </c>
      <c r="I265" s="177"/>
      <c r="J265" s="178">
        <f>ROUND(I265*H265,2)</f>
        <v>0</v>
      </c>
      <c r="K265" s="174" t="s">
        <v>272</v>
      </c>
      <c r="L265" s="179"/>
      <c r="M265" s="180" t="s">
        <v>1</v>
      </c>
      <c r="N265" s="181" t="s">
        <v>48</v>
      </c>
      <c r="P265" s="145">
        <f>O265*H265</f>
        <v>0</v>
      </c>
      <c r="Q265" s="145">
        <v>1.3299999999999999E-2</v>
      </c>
      <c r="R265" s="145">
        <f>Q265*H265</f>
        <v>2.6599999999999999E-2</v>
      </c>
      <c r="S265" s="145">
        <v>0</v>
      </c>
      <c r="T265" s="146">
        <f>S265*H265</f>
        <v>0</v>
      </c>
      <c r="AR265" s="147" t="s">
        <v>2100</v>
      </c>
      <c r="AT265" s="147" t="s">
        <v>301</v>
      </c>
      <c r="AU265" s="147" t="s">
        <v>91</v>
      </c>
      <c r="AY265" s="17" t="s">
        <v>194</v>
      </c>
      <c r="BE265" s="148">
        <f>IF(N265="základní",J265,0)</f>
        <v>0</v>
      </c>
      <c r="BF265" s="148">
        <f>IF(N265="snížená",J265,0)</f>
        <v>0</v>
      </c>
      <c r="BG265" s="148">
        <f>IF(N265="zákl. přenesená",J265,0)</f>
        <v>0</v>
      </c>
      <c r="BH265" s="148">
        <f>IF(N265="sníž. přenesená",J265,0)</f>
        <v>0</v>
      </c>
      <c r="BI265" s="148">
        <f>IF(N265="nulová",J265,0)</f>
        <v>0</v>
      </c>
      <c r="BJ265" s="17" t="s">
        <v>21</v>
      </c>
      <c r="BK265" s="148">
        <f>ROUND(I265*H265,2)</f>
        <v>0</v>
      </c>
      <c r="BL265" s="17" t="s">
        <v>2100</v>
      </c>
      <c r="BM265" s="147" t="s">
        <v>2156</v>
      </c>
    </row>
    <row r="266" spans="2:65" s="1" customFormat="1" ht="19.5">
      <c r="B266" s="32"/>
      <c r="D266" s="149" t="s">
        <v>202</v>
      </c>
      <c r="F266" s="150" t="s">
        <v>2157</v>
      </c>
      <c r="I266" s="151"/>
      <c r="L266" s="32"/>
      <c r="M266" s="152"/>
      <c r="T266" s="56"/>
      <c r="AT266" s="17" t="s">
        <v>202</v>
      </c>
      <c r="AU266" s="17" t="s">
        <v>91</v>
      </c>
    </row>
    <row r="267" spans="2:65" s="1" customFormat="1" ht="16.5" customHeight="1">
      <c r="B267" s="32"/>
      <c r="C267" s="136" t="s">
        <v>582</v>
      </c>
      <c r="D267" s="136" t="s">
        <v>197</v>
      </c>
      <c r="E267" s="137" t="s">
        <v>2158</v>
      </c>
      <c r="F267" s="138" t="s">
        <v>2159</v>
      </c>
      <c r="G267" s="139" t="s">
        <v>564</v>
      </c>
      <c r="H267" s="140">
        <v>7</v>
      </c>
      <c r="I267" s="141"/>
      <c r="J267" s="142">
        <f>ROUND(I267*H267,2)</f>
        <v>0</v>
      </c>
      <c r="K267" s="138" t="s">
        <v>272</v>
      </c>
      <c r="L267" s="32"/>
      <c r="M267" s="143" t="s">
        <v>1</v>
      </c>
      <c r="N267" s="144" t="s">
        <v>48</v>
      </c>
      <c r="P267" s="145">
        <f>O267*H267</f>
        <v>0</v>
      </c>
      <c r="Q267" s="145">
        <v>0</v>
      </c>
      <c r="R267" s="145">
        <f>Q267*H267</f>
        <v>0</v>
      </c>
      <c r="S267" s="145">
        <v>0</v>
      </c>
      <c r="T267" s="146">
        <f>S267*H267</f>
        <v>0</v>
      </c>
      <c r="AR267" s="147" t="s">
        <v>1503</v>
      </c>
      <c r="AT267" s="147" t="s">
        <v>197</v>
      </c>
      <c r="AU267" s="147" t="s">
        <v>91</v>
      </c>
      <c r="AY267" s="17" t="s">
        <v>194</v>
      </c>
      <c r="BE267" s="148">
        <f>IF(N267="základní",J267,0)</f>
        <v>0</v>
      </c>
      <c r="BF267" s="148">
        <f>IF(N267="snížená",J267,0)</f>
        <v>0</v>
      </c>
      <c r="BG267" s="148">
        <f>IF(N267="zákl. přenesená",J267,0)</f>
        <v>0</v>
      </c>
      <c r="BH267" s="148">
        <f>IF(N267="sníž. přenesená",J267,0)</f>
        <v>0</v>
      </c>
      <c r="BI267" s="148">
        <f>IF(N267="nulová",J267,0)</f>
        <v>0</v>
      </c>
      <c r="BJ267" s="17" t="s">
        <v>21</v>
      </c>
      <c r="BK267" s="148">
        <f>ROUND(I267*H267,2)</f>
        <v>0</v>
      </c>
      <c r="BL267" s="17" t="s">
        <v>1503</v>
      </c>
      <c r="BM267" s="147" t="s">
        <v>2160</v>
      </c>
    </row>
    <row r="268" spans="2:65" s="1" customFormat="1" ht="11.25">
      <c r="B268" s="32"/>
      <c r="D268" s="149" t="s">
        <v>202</v>
      </c>
      <c r="F268" s="150" t="s">
        <v>2161</v>
      </c>
      <c r="I268" s="151"/>
      <c r="L268" s="32"/>
      <c r="M268" s="152"/>
      <c r="T268" s="56"/>
      <c r="AT268" s="17" t="s">
        <v>202</v>
      </c>
      <c r="AU268" s="17" t="s">
        <v>91</v>
      </c>
    </row>
    <row r="269" spans="2:65" s="1" customFormat="1" ht="11.25">
      <c r="B269" s="32"/>
      <c r="D269" s="156" t="s">
        <v>275</v>
      </c>
      <c r="F269" s="157" t="s">
        <v>2162</v>
      </c>
      <c r="I269" s="151"/>
      <c r="L269" s="32"/>
      <c r="M269" s="152"/>
      <c r="T269" s="56"/>
      <c r="AT269" s="17" t="s">
        <v>275</v>
      </c>
      <c r="AU269" s="17" t="s">
        <v>91</v>
      </c>
    </row>
    <row r="270" spans="2:65" s="1" customFormat="1" ht="16.5" customHeight="1">
      <c r="B270" s="32"/>
      <c r="C270" s="172" t="s">
        <v>587</v>
      </c>
      <c r="D270" s="172" t="s">
        <v>301</v>
      </c>
      <c r="E270" s="173" t="s">
        <v>2163</v>
      </c>
      <c r="F270" s="174" t="s">
        <v>2164</v>
      </c>
      <c r="G270" s="175" t="s">
        <v>200</v>
      </c>
      <c r="H270" s="176">
        <v>7</v>
      </c>
      <c r="I270" s="177"/>
      <c r="J270" s="178">
        <f>ROUND(I270*H270,2)</f>
        <v>0</v>
      </c>
      <c r="K270" s="174" t="s">
        <v>1</v>
      </c>
      <c r="L270" s="179"/>
      <c r="M270" s="180" t="s">
        <v>1</v>
      </c>
      <c r="N270" s="181" t="s">
        <v>48</v>
      </c>
      <c r="P270" s="145">
        <f>O270*H270</f>
        <v>0</v>
      </c>
      <c r="Q270" s="145">
        <v>0</v>
      </c>
      <c r="R270" s="145">
        <f>Q270*H270</f>
        <v>0</v>
      </c>
      <c r="S270" s="145">
        <v>0</v>
      </c>
      <c r="T270" s="146">
        <f>S270*H270</f>
        <v>0</v>
      </c>
      <c r="AR270" s="147" t="s">
        <v>2100</v>
      </c>
      <c r="AT270" s="147" t="s">
        <v>301</v>
      </c>
      <c r="AU270" s="147" t="s">
        <v>91</v>
      </c>
      <c r="AY270" s="17" t="s">
        <v>194</v>
      </c>
      <c r="BE270" s="148">
        <f>IF(N270="základní",J270,0)</f>
        <v>0</v>
      </c>
      <c r="BF270" s="148">
        <f>IF(N270="snížená",J270,0)</f>
        <v>0</v>
      </c>
      <c r="BG270" s="148">
        <f>IF(N270="zákl. přenesená",J270,0)</f>
        <v>0</v>
      </c>
      <c r="BH270" s="148">
        <f>IF(N270="sníž. přenesená",J270,0)</f>
        <v>0</v>
      </c>
      <c r="BI270" s="148">
        <f>IF(N270="nulová",J270,0)</f>
        <v>0</v>
      </c>
      <c r="BJ270" s="17" t="s">
        <v>21</v>
      </c>
      <c r="BK270" s="148">
        <f>ROUND(I270*H270,2)</f>
        <v>0</v>
      </c>
      <c r="BL270" s="17" t="s">
        <v>2100</v>
      </c>
      <c r="BM270" s="147" t="s">
        <v>2165</v>
      </c>
    </row>
    <row r="271" spans="2:65" s="1" customFormat="1" ht="11.25">
      <c r="B271" s="32"/>
      <c r="D271" s="149" t="s">
        <v>202</v>
      </c>
      <c r="F271" s="150" t="s">
        <v>2166</v>
      </c>
      <c r="I271" s="151"/>
      <c r="L271" s="32"/>
      <c r="M271" s="152"/>
      <c r="T271" s="56"/>
      <c r="AT271" s="17" t="s">
        <v>202</v>
      </c>
      <c r="AU271" s="17" t="s">
        <v>91</v>
      </c>
    </row>
    <row r="272" spans="2:65" s="1" customFormat="1" ht="16.5" customHeight="1">
      <c r="B272" s="32"/>
      <c r="C272" s="136" t="s">
        <v>482</v>
      </c>
      <c r="D272" s="136" t="s">
        <v>197</v>
      </c>
      <c r="E272" s="137" t="s">
        <v>2167</v>
      </c>
      <c r="F272" s="138" t="s">
        <v>2168</v>
      </c>
      <c r="G272" s="139" t="s">
        <v>200</v>
      </c>
      <c r="H272" s="140">
        <v>1</v>
      </c>
      <c r="I272" s="141"/>
      <c r="J272" s="142">
        <f>ROUND(I272*H272,2)</f>
        <v>0</v>
      </c>
      <c r="K272" s="138" t="s">
        <v>1</v>
      </c>
      <c r="L272" s="32"/>
      <c r="M272" s="143" t="s">
        <v>1</v>
      </c>
      <c r="N272" s="144" t="s">
        <v>48</v>
      </c>
      <c r="P272" s="145">
        <f>O272*H272</f>
        <v>0</v>
      </c>
      <c r="Q272" s="145">
        <v>0</v>
      </c>
      <c r="R272" s="145">
        <f>Q272*H272</f>
        <v>0</v>
      </c>
      <c r="S272" s="145">
        <v>0</v>
      </c>
      <c r="T272" s="146">
        <f>S272*H272</f>
        <v>0</v>
      </c>
      <c r="AR272" s="147" t="s">
        <v>1503</v>
      </c>
      <c r="AT272" s="147" t="s">
        <v>197</v>
      </c>
      <c r="AU272" s="147" t="s">
        <v>91</v>
      </c>
      <c r="AY272" s="17" t="s">
        <v>194</v>
      </c>
      <c r="BE272" s="148">
        <f>IF(N272="základní",J272,0)</f>
        <v>0</v>
      </c>
      <c r="BF272" s="148">
        <f>IF(N272="snížená",J272,0)</f>
        <v>0</v>
      </c>
      <c r="BG272" s="148">
        <f>IF(N272="zákl. přenesená",J272,0)</f>
        <v>0</v>
      </c>
      <c r="BH272" s="148">
        <f>IF(N272="sníž. přenesená",J272,0)</f>
        <v>0</v>
      </c>
      <c r="BI272" s="148">
        <f>IF(N272="nulová",J272,0)</f>
        <v>0</v>
      </c>
      <c r="BJ272" s="17" t="s">
        <v>21</v>
      </c>
      <c r="BK272" s="148">
        <f>ROUND(I272*H272,2)</f>
        <v>0</v>
      </c>
      <c r="BL272" s="17" t="s">
        <v>1503</v>
      </c>
      <c r="BM272" s="147" t="s">
        <v>2169</v>
      </c>
    </row>
    <row r="273" spans="2:65" s="1" customFormat="1" ht="19.5">
      <c r="B273" s="32"/>
      <c r="D273" s="149" t="s">
        <v>202</v>
      </c>
      <c r="F273" s="150" t="s">
        <v>2170</v>
      </c>
      <c r="I273" s="151"/>
      <c r="L273" s="32"/>
      <c r="M273" s="152"/>
      <c r="T273" s="56"/>
      <c r="AT273" s="17" t="s">
        <v>202</v>
      </c>
      <c r="AU273" s="17" t="s">
        <v>91</v>
      </c>
    </row>
    <row r="274" spans="2:65" s="1" customFormat="1" ht="21.75" customHeight="1">
      <c r="B274" s="32"/>
      <c r="C274" s="136" t="s">
        <v>595</v>
      </c>
      <c r="D274" s="136" t="s">
        <v>197</v>
      </c>
      <c r="E274" s="137" t="s">
        <v>2171</v>
      </c>
      <c r="F274" s="138" t="s">
        <v>2172</v>
      </c>
      <c r="G274" s="139" t="s">
        <v>492</v>
      </c>
      <c r="H274" s="140">
        <v>76</v>
      </c>
      <c r="I274" s="141"/>
      <c r="J274" s="142">
        <f>ROUND(I274*H274,2)</f>
        <v>0</v>
      </c>
      <c r="K274" s="138" t="s">
        <v>272</v>
      </c>
      <c r="L274" s="32"/>
      <c r="M274" s="143" t="s">
        <v>1</v>
      </c>
      <c r="N274" s="144" t="s">
        <v>48</v>
      </c>
      <c r="P274" s="145">
        <f>O274*H274</f>
        <v>0</v>
      </c>
      <c r="Q274" s="145">
        <v>0</v>
      </c>
      <c r="R274" s="145">
        <f>Q274*H274</f>
        <v>0</v>
      </c>
      <c r="S274" s="145">
        <v>0</v>
      </c>
      <c r="T274" s="146">
        <f>S274*H274</f>
        <v>0</v>
      </c>
      <c r="AR274" s="147" t="s">
        <v>1503</v>
      </c>
      <c r="AT274" s="147" t="s">
        <v>197</v>
      </c>
      <c r="AU274" s="147" t="s">
        <v>91</v>
      </c>
      <c r="AY274" s="17" t="s">
        <v>194</v>
      </c>
      <c r="BE274" s="148">
        <f>IF(N274="základní",J274,0)</f>
        <v>0</v>
      </c>
      <c r="BF274" s="148">
        <f>IF(N274="snížená",J274,0)</f>
        <v>0</v>
      </c>
      <c r="BG274" s="148">
        <f>IF(N274="zákl. přenesená",J274,0)</f>
        <v>0</v>
      </c>
      <c r="BH274" s="148">
        <f>IF(N274="sníž. přenesená",J274,0)</f>
        <v>0</v>
      </c>
      <c r="BI274" s="148">
        <f>IF(N274="nulová",J274,0)</f>
        <v>0</v>
      </c>
      <c r="BJ274" s="17" t="s">
        <v>21</v>
      </c>
      <c r="BK274" s="148">
        <f>ROUND(I274*H274,2)</f>
        <v>0</v>
      </c>
      <c r="BL274" s="17" t="s">
        <v>1503</v>
      </c>
      <c r="BM274" s="147" t="s">
        <v>2173</v>
      </c>
    </row>
    <row r="275" spans="2:65" s="1" customFormat="1" ht="11.25">
      <c r="B275" s="32"/>
      <c r="D275" s="149" t="s">
        <v>202</v>
      </c>
      <c r="F275" s="150" t="s">
        <v>2174</v>
      </c>
      <c r="I275" s="151"/>
      <c r="L275" s="32"/>
      <c r="M275" s="152"/>
      <c r="T275" s="56"/>
      <c r="AT275" s="17" t="s">
        <v>202</v>
      </c>
      <c r="AU275" s="17" t="s">
        <v>91</v>
      </c>
    </row>
    <row r="276" spans="2:65" s="1" customFormat="1" ht="11.25">
      <c r="B276" s="32"/>
      <c r="D276" s="156" t="s">
        <v>275</v>
      </c>
      <c r="F276" s="157" t="s">
        <v>2175</v>
      </c>
      <c r="I276" s="151"/>
      <c r="L276" s="32"/>
      <c r="M276" s="152"/>
      <c r="T276" s="56"/>
      <c r="AT276" s="17" t="s">
        <v>275</v>
      </c>
      <c r="AU276" s="17" t="s">
        <v>91</v>
      </c>
    </row>
    <row r="277" spans="2:65" s="1" customFormat="1" ht="21.75" customHeight="1">
      <c r="B277" s="32"/>
      <c r="C277" s="136" t="s">
        <v>601</v>
      </c>
      <c r="D277" s="136" t="s">
        <v>197</v>
      </c>
      <c r="E277" s="137" t="s">
        <v>2176</v>
      </c>
      <c r="F277" s="138" t="s">
        <v>2177</v>
      </c>
      <c r="G277" s="139" t="s">
        <v>492</v>
      </c>
      <c r="H277" s="140">
        <v>189</v>
      </c>
      <c r="I277" s="141"/>
      <c r="J277" s="142">
        <f>ROUND(I277*H277,2)</f>
        <v>0</v>
      </c>
      <c r="K277" s="138" t="s">
        <v>272</v>
      </c>
      <c r="L277" s="32"/>
      <c r="M277" s="143" t="s">
        <v>1</v>
      </c>
      <c r="N277" s="144" t="s">
        <v>48</v>
      </c>
      <c r="P277" s="145">
        <f>O277*H277</f>
        <v>0</v>
      </c>
      <c r="Q277" s="145">
        <v>0</v>
      </c>
      <c r="R277" s="145">
        <f>Q277*H277</f>
        <v>0</v>
      </c>
      <c r="S277" s="145">
        <v>0</v>
      </c>
      <c r="T277" s="146">
        <f>S277*H277</f>
        <v>0</v>
      </c>
      <c r="AR277" s="147" t="s">
        <v>1503</v>
      </c>
      <c r="AT277" s="147" t="s">
        <v>197</v>
      </c>
      <c r="AU277" s="147" t="s">
        <v>91</v>
      </c>
      <c r="AY277" s="17" t="s">
        <v>194</v>
      </c>
      <c r="BE277" s="148">
        <f>IF(N277="základní",J277,0)</f>
        <v>0</v>
      </c>
      <c r="BF277" s="148">
        <f>IF(N277="snížená",J277,0)</f>
        <v>0</v>
      </c>
      <c r="BG277" s="148">
        <f>IF(N277="zákl. přenesená",J277,0)</f>
        <v>0</v>
      </c>
      <c r="BH277" s="148">
        <f>IF(N277="sníž. přenesená",J277,0)</f>
        <v>0</v>
      </c>
      <c r="BI277" s="148">
        <f>IF(N277="nulová",J277,0)</f>
        <v>0</v>
      </c>
      <c r="BJ277" s="17" t="s">
        <v>21</v>
      </c>
      <c r="BK277" s="148">
        <f>ROUND(I277*H277,2)</f>
        <v>0</v>
      </c>
      <c r="BL277" s="17" t="s">
        <v>1503</v>
      </c>
      <c r="BM277" s="147" t="s">
        <v>2178</v>
      </c>
    </row>
    <row r="278" spans="2:65" s="1" customFormat="1" ht="11.25">
      <c r="B278" s="32"/>
      <c r="D278" s="149" t="s">
        <v>202</v>
      </c>
      <c r="F278" s="150" t="s">
        <v>2179</v>
      </c>
      <c r="I278" s="151"/>
      <c r="L278" s="32"/>
      <c r="M278" s="152"/>
      <c r="T278" s="56"/>
      <c r="AT278" s="17" t="s">
        <v>202</v>
      </c>
      <c r="AU278" s="17" t="s">
        <v>91</v>
      </c>
    </row>
    <row r="279" spans="2:65" s="1" customFormat="1" ht="11.25">
      <c r="B279" s="32"/>
      <c r="D279" s="156" t="s">
        <v>275</v>
      </c>
      <c r="F279" s="157" t="s">
        <v>2180</v>
      </c>
      <c r="I279" s="151"/>
      <c r="L279" s="32"/>
      <c r="M279" s="152"/>
      <c r="T279" s="56"/>
      <c r="AT279" s="17" t="s">
        <v>275</v>
      </c>
      <c r="AU279" s="17" t="s">
        <v>91</v>
      </c>
    </row>
    <row r="280" spans="2:65" s="11" customFormat="1" ht="22.9" customHeight="1">
      <c r="B280" s="124"/>
      <c r="D280" s="125" t="s">
        <v>82</v>
      </c>
      <c r="E280" s="134" t="s">
        <v>2181</v>
      </c>
      <c r="F280" s="134" t="s">
        <v>2182</v>
      </c>
      <c r="I280" s="127"/>
      <c r="J280" s="135">
        <f>BK280</f>
        <v>0</v>
      </c>
      <c r="L280" s="124"/>
      <c r="M280" s="129"/>
      <c r="P280" s="130">
        <f>SUM(P281:P292)</f>
        <v>0</v>
      </c>
      <c r="R280" s="130">
        <f>SUM(R281:R292)</f>
        <v>0</v>
      </c>
      <c r="T280" s="131">
        <f>SUM(T281:T292)</f>
        <v>0</v>
      </c>
      <c r="AR280" s="125" t="s">
        <v>208</v>
      </c>
      <c r="AT280" s="132" t="s">
        <v>82</v>
      </c>
      <c r="AU280" s="132" t="s">
        <v>21</v>
      </c>
      <c r="AY280" s="125" t="s">
        <v>194</v>
      </c>
      <c r="BK280" s="133">
        <f>SUM(BK281:BK292)</f>
        <v>0</v>
      </c>
    </row>
    <row r="281" spans="2:65" s="1" customFormat="1" ht="24.2" customHeight="1">
      <c r="B281" s="32"/>
      <c r="C281" s="136" t="s">
        <v>606</v>
      </c>
      <c r="D281" s="136" t="s">
        <v>197</v>
      </c>
      <c r="E281" s="137" t="s">
        <v>2183</v>
      </c>
      <c r="F281" s="138" t="s">
        <v>2184</v>
      </c>
      <c r="G281" s="139" t="s">
        <v>2185</v>
      </c>
      <c r="H281" s="140">
        <v>2</v>
      </c>
      <c r="I281" s="141"/>
      <c r="J281" s="142">
        <f>ROUND(I281*H281,2)</f>
        <v>0</v>
      </c>
      <c r="K281" s="138" t="s">
        <v>272</v>
      </c>
      <c r="L281" s="32"/>
      <c r="M281" s="143" t="s">
        <v>1</v>
      </c>
      <c r="N281" s="144" t="s">
        <v>48</v>
      </c>
      <c r="P281" s="145">
        <f>O281*H281</f>
        <v>0</v>
      </c>
      <c r="Q281" s="145">
        <v>0</v>
      </c>
      <c r="R281" s="145">
        <f>Q281*H281</f>
        <v>0</v>
      </c>
      <c r="S281" s="145">
        <v>0</v>
      </c>
      <c r="T281" s="146">
        <f>S281*H281</f>
        <v>0</v>
      </c>
      <c r="AR281" s="147" t="s">
        <v>1503</v>
      </c>
      <c r="AT281" s="147" t="s">
        <v>197</v>
      </c>
      <c r="AU281" s="147" t="s">
        <v>91</v>
      </c>
      <c r="AY281" s="17" t="s">
        <v>194</v>
      </c>
      <c r="BE281" s="148">
        <f>IF(N281="základní",J281,0)</f>
        <v>0</v>
      </c>
      <c r="BF281" s="148">
        <f>IF(N281="snížená",J281,0)</f>
        <v>0</v>
      </c>
      <c r="BG281" s="148">
        <f>IF(N281="zákl. přenesená",J281,0)</f>
        <v>0</v>
      </c>
      <c r="BH281" s="148">
        <f>IF(N281="sníž. přenesená",J281,0)</f>
        <v>0</v>
      </c>
      <c r="BI281" s="148">
        <f>IF(N281="nulová",J281,0)</f>
        <v>0</v>
      </c>
      <c r="BJ281" s="17" t="s">
        <v>21</v>
      </c>
      <c r="BK281" s="148">
        <f>ROUND(I281*H281,2)</f>
        <v>0</v>
      </c>
      <c r="BL281" s="17" t="s">
        <v>1503</v>
      </c>
      <c r="BM281" s="147" t="s">
        <v>2186</v>
      </c>
    </row>
    <row r="282" spans="2:65" s="1" customFormat="1" ht="19.5">
      <c r="B282" s="32"/>
      <c r="D282" s="149" t="s">
        <v>202</v>
      </c>
      <c r="F282" s="150" t="s">
        <v>2187</v>
      </c>
      <c r="I282" s="151"/>
      <c r="L282" s="32"/>
      <c r="M282" s="152"/>
      <c r="T282" s="56"/>
      <c r="AT282" s="17" t="s">
        <v>202</v>
      </c>
      <c r="AU282" s="17" t="s">
        <v>91</v>
      </c>
    </row>
    <row r="283" spans="2:65" s="1" customFormat="1" ht="11.25">
      <c r="B283" s="32"/>
      <c r="D283" s="156" t="s">
        <v>275</v>
      </c>
      <c r="F283" s="157" t="s">
        <v>2188</v>
      </c>
      <c r="I283" s="151"/>
      <c r="L283" s="32"/>
      <c r="M283" s="152"/>
      <c r="T283" s="56"/>
      <c r="AT283" s="17" t="s">
        <v>275</v>
      </c>
      <c r="AU283" s="17" t="s">
        <v>91</v>
      </c>
    </row>
    <row r="284" spans="2:65" s="1" customFormat="1" ht="24.2" customHeight="1">
      <c r="B284" s="32"/>
      <c r="C284" s="136" t="s">
        <v>611</v>
      </c>
      <c r="D284" s="136" t="s">
        <v>197</v>
      </c>
      <c r="E284" s="137" t="s">
        <v>2189</v>
      </c>
      <c r="F284" s="138" t="s">
        <v>2190</v>
      </c>
      <c r="G284" s="139" t="s">
        <v>2185</v>
      </c>
      <c r="H284" s="140">
        <v>1</v>
      </c>
      <c r="I284" s="141"/>
      <c r="J284" s="142">
        <f>ROUND(I284*H284,2)</f>
        <v>0</v>
      </c>
      <c r="K284" s="138" t="s">
        <v>272</v>
      </c>
      <c r="L284" s="32"/>
      <c r="M284" s="143" t="s">
        <v>1</v>
      </c>
      <c r="N284" s="144" t="s">
        <v>48</v>
      </c>
      <c r="P284" s="145">
        <f>O284*H284</f>
        <v>0</v>
      </c>
      <c r="Q284" s="145">
        <v>0</v>
      </c>
      <c r="R284" s="145">
        <f>Q284*H284</f>
        <v>0</v>
      </c>
      <c r="S284" s="145">
        <v>0</v>
      </c>
      <c r="T284" s="146">
        <f>S284*H284</f>
        <v>0</v>
      </c>
      <c r="AR284" s="147" t="s">
        <v>1503</v>
      </c>
      <c r="AT284" s="147" t="s">
        <v>197</v>
      </c>
      <c r="AU284" s="147" t="s">
        <v>91</v>
      </c>
      <c r="AY284" s="17" t="s">
        <v>194</v>
      </c>
      <c r="BE284" s="148">
        <f>IF(N284="základní",J284,0)</f>
        <v>0</v>
      </c>
      <c r="BF284" s="148">
        <f>IF(N284="snížená",J284,0)</f>
        <v>0</v>
      </c>
      <c r="BG284" s="148">
        <f>IF(N284="zákl. přenesená",J284,0)</f>
        <v>0</v>
      </c>
      <c r="BH284" s="148">
        <f>IF(N284="sníž. přenesená",J284,0)</f>
        <v>0</v>
      </c>
      <c r="BI284" s="148">
        <f>IF(N284="nulová",J284,0)</f>
        <v>0</v>
      </c>
      <c r="BJ284" s="17" t="s">
        <v>21</v>
      </c>
      <c r="BK284" s="148">
        <f>ROUND(I284*H284,2)</f>
        <v>0</v>
      </c>
      <c r="BL284" s="17" t="s">
        <v>1503</v>
      </c>
      <c r="BM284" s="147" t="s">
        <v>2191</v>
      </c>
    </row>
    <row r="285" spans="2:65" s="1" customFormat="1" ht="19.5">
      <c r="B285" s="32"/>
      <c r="D285" s="149" t="s">
        <v>202</v>
      </c>
      <c r="F285" s="150" t="s">
        <v>2192</v>
      </c>
      <c r="I285" s="151"/>
      <c r="L285" s="32"/>
      <c r="M285" s="152"/>
      <c r="T285" s="56"/>
      <c r="AT285" s="17" t="s">
        <v>202</v>
      </c>
      <c r="AU285" s="17" t="s">
        <v>91</v>
      </c>
    </row>
    <row r="286" spans="2:65" s="1" customFormat="1" ht="11.25">
      <c r="B286" s="32"/>
      <c r="D286" s="156" t="s">
        <v>275</v>
      </c>
      <c r="F286" s="157" t="s">
        <v>2193</v>
      </c>
      <c r="I286" s="151"/>
      <c r="L286" s="32"/>
      <c r="M286" s="152"/>
      <c r="T286" s="56"/>
      <c r="AT286" s="17" t="s">
        <v>275</v>
      </c>
      <c r="AU286" s="17" t="s">
        <v>91</v>
      </c>
    </row>
    <row r="287" spans="2:65" s="1" customFormat="1" ht="24.2" customHeight="1">
      <c r="B287" s="32"/>
      <c r="C287" s="136" t="s">
        <v>616</v>
      </c>
      <c r="D287" s="136" t="s">
        <v>197</v>
      </c>
      <c r="E287" s="137" t="s">
        <v>2194</v>
      </c>
      <c r="F287" s="138" t="s">
        <v>2195</v>
      </c>
      <c r="G287" s="139" t="s">
        <v>2185</v>
      </c>
      <c r="H287" s="140">
        <v>2</v>
      </c>
      <c r="I287" s="141"/>
      <c r="J287" s="142">
        <f>ROUND(I287*H287,2)</f>
        <v>0</v>
      </c>
      <c r="K287" s="138" t="s">
        <v>272</v>
      </c>
      <c r="L287" s="32"/>
      <c r="M287" s="143" t="s">
        <v>1</v>
      </c>
      <c r="N287" s="144" t="s">
        <v>48</v>
      </c>
      <c r="P287" s="145">
        <f>O287*H287</f>
        <v>0</v>
      </c>
      <c r="Q287" s="145">
        <v>0</v>
      </c>
      <c r="R287" s="145">
        <f>Q287*H287</f>
        <v>0</v>
      </c>
      <c r="S287" s="145">
        <v>0</v>
      </c>
      <c r="T287" s="146">
        <f>S287*H287</f>
        <v>0</v>
      </c>
      <c r="AR287" s="147" t="s">
        <v>1503</v>
      </c>
      <c r="AT287" s="147" t="s">
        <v>197</v>
      </c>
      <c r="AU287" s="147" t="s">
        <v>91</v>
      </c>
      <c r="AY287" s="17" t="s">
        <v>194</v>
      </c>
      <c r="BE287" s="148">
        <f>IF(N287="základní",J287,0)</f>
        <v>0</v>
      </c>
      <c r="BF287" s="148">
        <f>IF(N287="snížená",J287,0)</f>
        <v>0</v>
      </c>
      <c r="BG287" s="148">
        <f>IF(N287="zákl. přenesená",J287,0)</f>
        <v>0</v>
      </c>
      <c r="BH287" s="148">
        <f>IF(N287="sníž. přenesená",J287,0)</f>
        <v>0</v>
      </c>
      <c r="BI287" s="148">
        <f>IF(N287="nulová",J287,0)</f>
        <v>0</v>
      </c>
      <c r="BJ287" s="17" t="s">
        <v>21</v>
      </c>
      <c r="BK287" s="148">
        <f>ROUND(I287*H287,2)</f>
        <v>0</v>
      </c>
      <c r="BL287" s="17" t="s">
        <v>1503</v>
      </c>
      <c r="BM287" s="147" t="s">
        <v>2196</v>
      </c>
    </row>
    <row r="288" spans="2:65" s="1" customFormat="1" ht="19.5">
      <c r="B288" s="32"/>
      <c r="D288" s="149" t="s">
        <v>202</v>
      </c>
      <c r="F288" s="150" t="s">
        <v>2197</v>
      </c>
      <c r="I288" s="151"/>
      <c r="L288" s="32"/>
      <c r="M288" s="152"/>
      <c r="T288" s="56"/>
      <c r="AT288" s="17" t="s">
        <v>202</v>
      </c>
      <c r="AU288" s="17" t="s">
        <v>91</v>
      </c>
    </row>
    <row r="289" spans="2:65" s="1" customFormat="1" ht="11.25">
      <c r="B289" s="32"/>
      <c r="D289" s="156" t="s">
        <v>275</v>
      </c>
      <c r="F289" s="157" t="s">
        <v>2198</v>
      </c>
      <c r="I289" s="151"/>
      <c r="L289" s="32"/>
      <c r="M289" s="152"/>
      <c r="T289" s="56"/>
      <c r="AT289" s="17" t="s">
        <v>275</v>
      </c>
      <c r="AU289" s="17" t="s">
        <v>91</v>
      </c>
    </row>
    <row r="290" spans="2:65" s="1" customFormat="1" ht="16.5" customHeight="1">
      <c r="B290" s="32"/>
      <c r="C290" s="136" t="s">
        <v>500</v>
      </c>
      <c r="D290" s="136" t="s">
        <v>197</v>
      </c>
      <c r="E290" s="137" t="s">
        <v>2199</v>
      </c>
      <c r="F290" s="138" t="s">
        <v>2200</v>
      </c>
      <c r="G290" s="139" t="s">
        <v>564</v>
      </c>
      <c r="H290" s="140">
        <v>7</v>
      </c>
      <c r="I290" s="141"/>
      <c r="J290" s="142">
        <f>ROUND(I290*H290,2)</f>
        <v>0</v>
      </c>
      <c r="K290" s="138" t="s">
        <v>272</v>
      </c>
      <c r="L290" s="32"/>
      <c r="M290" s="143" t="s">
        <v>1</v>
      </c>
      <c r="N290" s="144" t="s">
        <v>48</v>
      </c>
      <c r="P290" s="145">
        <f>O290*H290</f>
        <v>0</v>
      </c>
      <c r="Q290" s="145">
        <v>0</v>
      </c>
      <c r="R290" s="145">
        <f>Q290*H290</f>
        <v>0</v>
      </c>
      <c r="S290" s="145">
        <v>0</v>
      </c>
      <c r="T290" s="146">
        <f>S290*H290</f>
        <v>0</v>
      </c>
      <c r="AR290" s="147" t="s">
        <v>1503</v>
      </c>
      <c r="AT290" s="147" t="s">
        <v>197</v>
      </c>
      <c r="AU290" s="147" t="s">
        <v>91</v>
      </c>
      <c r="AY290" s="17" t="s">
        <v>194</v>
      </c>
      <c r="BE290" s="148">
        <f>IF(N290="základní",J290,0)</f>
        <v>0</v>
      </c>
      <c r="BF290" s="148">
        <f>IF(N290="snížená",J290,0)</f>
        <v>0</v>
      </c>
      <c r="BG290" s="148">
        <f>IF(N290="zákl. přenesená",J290,0)</f>
        <v>0</v>
      </c>
      <c r="BH290" s="148">
        <f>IF(N290="sníž. přenesená",J290,0)</f>
        <v>0</v>
      </c>
      <c r="BI290" s="148">
        <f>IF(N290="nulová",J290,0)</f>
        <v>0</v>
      </c>
      <c r="BJ290" s="17" t="s">
        <v>21</v>
      </c>
      <c r="BK290" s="148">
        <f>ROUND(I290*H290,2)</f>
        <v>0</v>
      </c>
      <c r="BL290" s="17" t="s">
        <v>1503</v>
      </c>
      <c r="BM290" s="147" t="s">
        <v>2201</v>
      </c>
    </row>
    <row r="291" spans="2:65" s="1" customFormat="1" ht="11.25">
      <c r="B291" s="32"/>
      <c r="D291" s="149" t="s">
        <v>202</v>
      </c>
      <c r="F291" s="150" t="s">
        <v>2200</v>
      </c>
      <c r="I291" s="151"/>
      <c r="L291" s="32"/>
      <c r="M291" s="152"/>
      <c r="T291" s="56"/>
      <c r="AT291" s="17" t="s">
        <v>202</v>
      </c>
      <c r="AU291" s="17" t="s">
        <v>91</v>
      </c>
    </row>
    <row r="292" spans="2:65" s="1" customFormat="1" ht="11.25">
      <c r="B292" s="32"/>
      <c r="D292" s="156" t="s">
        <v>275</v>
      </c>
      <c r="F292" s="157" t="s">
        <v>2202</v>
      </c>
      <c r="I292" s="151"/>
      <c r="L292" s="32"/>
      <c r="M292" s="153"/>
      <c r="N292" s="154"/>
      <c r="O292" s="154"/>
      <c r="P292" s="154"/>
      <c r="Q292" s="154"/>
      <c r="R292" s="154"/>
      <c r="S292" s="154"/>
      <c r="T292" s="155"/>
      <c r="AT292" s="17" t="s">
        <v>275</v>
      </c>
      <c r="AU292" s="17" t="s">
        <v>91</v>
      </c>
    </row>
    <row r="293" spans="2:65" s="1" customFormat="1" ht="6.95" customHeight="1">
      <c r="B293" s="44"/>
      <c r="C293" s="45"/>
      <c r="D293" s="45"/>
      <c r="E293" s="45"/>
      <c r="F293" s="45"/>
      <c r="G293" s="45"/>
      <c r="H293" s="45"/>
      <c r="I293" s="45"/>
      <c r="J293" s="45"/>
      <c r="K293" s="45"/>
      <c r="L293" s="32"/>
    </row>
  </sheetData>
  <sheetProtection algorithmName="SHA-512" hashValue="UsR9irltfwdGIJBzyPz80N+LRkLrFDcnK8uR0oYXaKu3cU4wnw9J6c1zUrq6MFZbB9VyBK2L6aoRKguUyfvoyg==" saltValue="iif2NIuXBMB9r+LcI8cxh7aS3qFIJGIng4lKQA8HvvilzBuFRrSyV+Q/1AMWYYTy3IbtI3YEd1vgnCsggYDMaQ==" spinCount="100000" sheet="1" objects="1" scenarios="1" formatColumns="0" formatRows="0" autoFilter="0"/>
  <autoFilter ref="C127:K292" xr:uid="{00000000-0009-0000-0000-00000C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hyperlinks>
    <hyperlink ref="F133" r:id="rId1" xr:uid="{00000000-0004-0000-0C00-000000000000}"/>
    <hyperlink ref="F147" r:id="rId2" xr:uid="{00000000-0004-0000-0C00-000001000000}"/>
    <hyperlink ref="F151" r:id="rId3" xr:uid="{00000000-0004-0000-0C00-000002000000}"/>
    <hyperlink ref="F155" r:id="rId4" xr:uid="{00000000-0004-0000-0C00-000003000000}"/>
    <hyperlink ref="F159" r:id="rId5" xr:uid="{00000000-0004-0000-0C00-000004000000}"/>
    <hyperlink ref="F163" r:id="rId6" xr:uid="{00000000-0004-0000-0C00-000005000000}"/>
    <hyperlink ref="F166" r:id="rId7" xr:uid="{00000000-0004-0000-0C00-000006000000}"/>
    <hyperlink ref="F169" r:id="rId8" xr:uid="{00000000-0004-0000-0C00-000007000000}"/>
    <hyperlink ref="F173" r:id="rId9" xr:uid="{00000000-0004-0000-0C00-000008000000}"/>
    <hyperlink ref="F177" r:id="rId10" xr:uid="{00000000-0004-0000-0C00-000009000000}"/>
    <hyperlink ref="F182" r:id="rId11" xr:uid="{00000000-0004-0000-0C00-00000A000000}"/>
    <hyperlink ref="F186" r:id="rId12" xr:uid="{00000000-0004-0000-0C00-00000B000000}"/>
    <hyperlink ref="F194" r:id="rId13" xr:uid="{00000000-0004-0000-0C00-00000C000000}"/>
    <hyperlink ref="F206" r:id="rId14" xr:uid="{00000000-0004-0000-0C00-00000D000000}"/>
    <hyperlink ref="F211" r:id="rId15" xr:uid="{00000000-0004-0000-0C00-00000E000000}"/>
    <hyperlink ref="F214" r:id="rId16" xr:uid="{00000000-0004-0000-0C00-00000F000000}"/>
    <hyperlink ref="F218" r:id="rId17" xr:uid="{00000000-0004-0000-0C00-000010000000}"/>
    <hyperlink ref="F223" r:id="rId18" xr:uid="{00000000-0004-0000-0C00-000011000000}"/>
    <hyperlink ref="F228" r:id="rId19" xr:uid="{00000000-0004-0000-0C00-000012000000}"/>
    <hyperlink ref="F234" r:id="rId20" xr:uid="{00000000-0004-0000-0C00-000013000000}"/>
    <hyperlink ref="F240" r:id="rId21" xr:uid="{00000000-0004-0000-0C00-000014000000}"/>
    <hyperlink ref="F246" r:id="rId22" xr:uid="{00000000-0004-0000-0C00-000015000000}"/>
    <hyperlink ref="F251" r:id="rId23" xr:uid="{00000000-0004-0000-0C00-000016000000}"/>
    <hyperlink ref="F256" r:id="rId24" xr:uid="{00000000-0004-0000-0C00-000017000000}"/>
    <hyperlink ref="F264" r:id="rId25" xr:uid="{00000000-0004-0000-0C00-000018000000}"/>
    <hyperlink ref="F269" r:id="rId26" xr:uid="{00000000-0004-0000-0C00-000019000000}"/>
    <hyperlink ref="F276" r:id="rId27" xr:uid="{00000000-0004-0000-0C00-00001A000000}"/>
    <hyperlink ref="F279" r:id="rId28" xr:uid="{00000000-0004-0000-0C00-00001B000000}"/>
    <hyperlink ref="F283" r:id="rId29" xr:uid="{00000000-0004-0000-0C00-00001C000000}"/>
    <hyperlink ref="F286" r:id="rId30" xr:uid="{00000000-0004-0000-0C00-00001D000000}"/>
    <hyperlink ref="F289" r:id="rId31" xr:uid="{00000000-0004-0000-0C00-00001E000000}"/>
    <hyperlink ref="F292" r:id="rId32" xr:uid="{00000000-0004-0000-0C00-00001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27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148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</row>
    <row r="4" spans="2:46" ht="24.95" customHeight="1">
      <c r="B4" s="20"/>
      <c r="D4" s="21" t="s">
        <v>166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0" t="str">
        <f>'Rekapitulace stavby'!K6</f>
        <v>ZTV Pacov II.etapa - pod etapa č.3</v>
      </c>
      <c r="F7" s="241"/>
      <c r="G7" s="241"/>
      <c r="H7" s="241"/>
      <c r="L7" s="20"/>
    </row>
    <row r="8" spans="2:46" ht="12" customHeight="1">
      <c r="B8" s="20"/>
      <c r="D8" s="27" t="s">
        <v>167</v>
      </c>
      <c r="L8" s="20"/>
    </row>
    <row r="9" spans="2:46" s="1" customFormat="1" ht="16.5" customHeight="1">
      <c r="B9" s="32"/>
      <c r="E9" s="240" t="s">
        <v>2021</v>
      </c>
      <c r="F9" s="242"/>
      <c r="G9" s="242"/>
      <c r="H9" s="242"/>
      <c r="L9" s="32"/>
    </row>
    <row r="10" spans="2:46" s="1" customFormat="1" ht="12" customHeight="1">
      <c r="B10" s="32"/>
      <c r="D10" s="27" t="s">
        <v>169</v>
      </c>
      <c r="L10" s="32"/>
    </row>
    <row r="11" spans="2:46" s="1" customFormat="1" ht="16.5" customHeight="1">
      <c r="B11" s="32"/>
      <c r="E11" s="205" t="s">
        <v>2203</v>
      </c>
      <c r="F11" s="242"/>
      <c r="G11" s="242"/>
      <c r="H11" s="242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19</v>
      </c>
      <c r="F13" s="25" t="s">
        <v>149</v>
      </c>
      <c r="I13" s="27" t="s">
        <v>20</v>
      </c>
      <c r="J13" s="25" t="s">
        <v>1</v>
      </c>
      <c r="L13" s="32"/>
    </row>
    <row r="14" spans="2:46" s="1" customFormat="1" ht="12" customHeight="1">
      <c r="B14" s="32"/>
      <c r="D14" s="27" t="s">
        <v>22</v>
      </c>
      <c r="F14" s="25" t="s">
        <v>23</v>
      </c>
      <c r="I14" s="27" t="s">
        <v>24</v>
      </c>
      <c r="J14" s="52" t="str">
        <f>'Rekapitulace stavby'!AN8</f>
        <v>9. 8. 2024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28</v>
      </c>
      <c r="I16" s="27" t="s">
        <v>29</v>
      </c>
      <c r="J16" s="25" t="s">
        <v>30</v>
      </c>
      <c r="L16" s="32"/>
    </row>
    <row r="17" spans="2:12" s="1" customFormat="1" ht="18" customHeight="1">
      <c r="B17" s="32"/>
      <c r="E17" s="25" t="s">
        <v>23</v>
      </c>
      <c r="I17" s="27" t="s">
        <v>31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32</v>
      </c>
      <c r="I19" s="27" t="s">
        <v>29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3" t="str">
        <f>'Rekapitulace stavby'!E14</f>
        <v>Vyplň údaj</v>
      </c>
      <c r="F20" s="224"/>
      <c r="G20" s="224"/>
      <c r="H20" s="224"/>
      <c r="I20" s="27" t="s">
        <v>31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34</v>
      </c>
      <c r="I22" s="27" t="s">
        <v>29</v>
      </c>
      <c r="J22" s="25" t="s">
        <v>35</v>
      </c>
      <c r="L22" s="32"/>
    </row>
    <row r="23" spans="2:12" s="1" customFormat="1" ht="18" customHeight="1">
      <c r="B23" s="32"/>
      <c r="E23" s="25" t="s">
        <v>36</v>
      </c>
      <c r="I23" s="27" t="s">
        <v>31</v>
      </c>
      <c r="J23" s="25" t="s">
        <v>37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39</v>
      </c>
      <c r="I25" s="27" t="s">
        <v>29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31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41</v>
      </c>
      <c r="L28" s="32"/>
    </row>
    <row r="29" spans="2:12" s="7" customFormat="1" ht="274.5" customHeight="1">
      <c r="B29" s="94"/>
      <c r="E29" s="229" t="s">
        <v>2023</v>
      </c>
      <c r="F29" s="229"/>
      <c r="G29" s="229"/>
      <c r="H29" s="229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43</v>
      </c>
      <c r="J32" s="66">
        <f>ROUND(J130,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45</v>
      </c>
      <c r="I34" s="35" t="s">
        <v>44</v>
      </c>
      <c r="J34" s="35" t="s">
        <v>46</v>
      </c>
      <c r="L34" s="32"/>
    </row>
    <row r="35" spans="2:12" s="1" customFormat="1" ht="14.45" customHeight="1">
      <c r="B35" s="32"/>
      <c r="D35" s="55" t="s">
        <v>47</v>
      </c>
      <c r="E35" s="27" t="s">
        <v>48</v>
      </c>
      <c r="F35" s="86">
        <f>ROUND((SUM(BE130:BE272)),  2)</f>
        <v>0</v>
      </c>
      <c r="I35" s="96">
        <v>0.21</v>
      </c>
      <c r="J35" s="86">
        <f>ROUND(((SUM(BE130:BE272))*I35),  2)</f>
        <v>0</v>
      </c>
      <c r="L35" s="32"/>
    </row>
    <row r="36" spans="2:12" s="1" customFormat="1" ht="14.45" customHeight="1">
      <c r="B36" s="32"/>
      <c r="E36" s="27" t="s">
        <v>49</v>
      </c>
      <c r="F36" s="86">
        <f>ROUND((SUM(BF130:BF272)),  2)</f>
        <v>0</v>
      </c>
      <c r="I36" s="96">
        <v>0.12</v>
      </c>
      <c r="J36" s="86">
        <f>ROUND(((SUM(BF130:BF272))*I36),  2)</f>
        <v>0</v>
      </c>
      <c r="L36" s="32"/>
    </row>
    <row r="37" spans="2:12" s="1" customFormat="1" ht="14.45" hidden="1" customHeight="1">
      <c r="B37" s="32"/>
      <c r="E37" s="27" t="s">
        <v>50</v>
      </c>
      <c r="F37" s="86">
        <f>ROUND((SUM(BG130:BG272)),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51</v>
      </c>
      <c r="F38" s="86">
        <f>ROUND((SUM(BH130:BH272)),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52</v>
      </c>
      <c r="F39" s="86">
        <f>ROUND((SUM(BI130:BI272)),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53</v>
      </c>
      <c r="E41" s="57"/>
      <c r="F41" s="57"/>
      <c r="G41" s="99" t="s">
        <v>54</v>
      </c>
      <c r="H41" s="100" t="s">
        <v>55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56</v>
      </c>
      <c r="E50" s="42"/>
      <c r="F50" s="42"/>
      <c r="G50" s="41" t="s">
        <v>57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58</v>
      </c>
      <c r="E61" s="34"/>
      <c r="F61" s="103" t="s">
        <v>59</v>
      </c>
      <c r="G61" s="43" t="s">
        <v>58</v>
      </c>
      <c r="H61" s="34"/>
      <c r="I61" s="34"/>
      <c r="J61" s="104" t="s">
        <v>59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60</v>
      </c>
      <c r="E65" s="42"/>
      <c r="F65" s="42"/>
      <c r="G65" s="41" t="s">
        <v>61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58</v>
      </c>
      <c r="E76" s="34"/>
      <c r="F76" s="103" t="s">
        <v>59</v>
      </c>
      <c r="G76" s="43" t="s">
        <v>58</v>
      </c>
      <c r="H76" s="34"/>
      <c r="I76" s="34"/>
      <c r="J76" s="104" t="s">
        <v>59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171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0" t="str">
        <f>E7</f>
        <v>ZTV Pacov II.etapa - pod etapa č.3</v>
      </c>
      <c r="F85" s="241"/>
      <c r="G85" s="241"/>
      <c r="H85" s="241"/>
      <c r="L85" s="32"/>
    </row>
    <row r="86" spans="2:12" ht="12" customHeight="1">
      <c r="B86" s="20"/>
      <c r="C86" s="27" t="s">
        <v>167</v>
      </c>
      <c r="L86" s="20"/>
    </row>
    <row r="87" spans="2:12" s="1" customFormat="1" ht="16.5" customHeight="1">
      <c r="B87" s="32"/>
      <c r="E87" s="240" t="s">
        <v>2021</v>
      </c>
      <c r="F87" s="242"/>
      <c r="G87" s="242"/>
      <c r="H87" s="242"/>
      <c r="L87" s="32"/>
    </row>
    <row r="88" spans="2:12" s="1" customFormat="1" ht="12" customHeight="1">
      <c r="B88" s="32"/>
      <c r="C88" s="27" t="s">
        <v>169</v>
      </c>
      <c r="L88" s="32"/>
    </row>
    <row r="89" spans="2:12" s="1" customFormat="1" ht="16.5" customHeight="1">
      <c r="B89" s="32"/>
      <c r="E89" s="205" t="str">
        <f>E11</f>
        <v>IO-06.1 - STL plynovodní přípojky</v>
      </c>
      <c r="F89" s="242"/>
      <c r="G89" s="242"/>
      <c r="H89" s="242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22</v>
      </c>
      <c r="F91" s="25" t="str">
        <f>F14</f>
        <v>město Pacov</v>
      </c>
      <c r="I91" s="27" t="s">
        <v>24</v>
      </c>
      <c r="J91" s="52" t="str">
        <f>IF(J14="","",J14)</f>
        <v>9. 8. 2024</v>
      </c>
      <c r="L91" s="32"/>
    </row>
    <row r="92" spans="2:12" s="1" customFormat="1" ht="6.95" customHeight="1">
      <c r="B92" s="32"/>
      <c r="L92" s="32"/>
    </row>
    <row r="93" spans="2:12" s="1" customFormat="1" ht="25.7" customHeight="1">
      <c r="B93" s="32"/>
      <c r="C93" s="27" t="s">
        <v>28</v>
      </c>
      <c r="F93" s="25" t="str">
        <f>E17</f>
        <v>město Pacov</v>
      </c>
      <c r="I93" s="27" t="s">
        <v>34</v>
      </c>
      <c r="J93" s="30" t="str">
        <f>E23</f>
        <v>PROJEKT CENTRUM NOVA s.r.o.</v>
      </c>
      <c r="L93" s="32"/>
    </row>
    <row r="94" spans="2:12" s="1" customFormat="1" ht="15.2" customHeight="1">
      <c r="B94" s="32"/>
      <c r="C94" s="27" t="s">
        <v>32</v>
      </c>
      <c r="F94" s="25" t="str">
        <f>IF(E20="","",E20)</f>
        <v>Vyplň údaj</v>
      </c>
      <c r="I94" s="27" t="s">
        <v>39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172</v>
      </c>
      <c r="D96" s="97"/>
      <c r="E96" s="97"/>
      <c r="F96" s="97"/>
      <c r="G96" s="97"/>
      <c r="H96" s="97"/>
      <c r="I96" s="97"/>
      <c r="J96" s="106" t="s">
        <v>173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174</v>
      </c>
      <c r="J98" s="66">
        <f>J130</f>
        <v>0</v>
      </c>
      <c r="L98" s="32"/>
      <c r="AU98" s="17" t="s">
        <v>175</v>
      </c>
    </row>
    <row r="99" spans="2:47" s="8" customFormat="1" ht="24.95" customHeight="1">
      <c r="B99" s="108"/>
      <c r="D99" s="109" t="s">
        <v>262</v>
      </c>
      <c r="E99" s="110"/>
      <c r="F99" s="110"/>
      <c r="G99" s="110"/>
      <c r="H99" s="110"/>
      <c r="I99" s="110"/>
      <c r="J99" s="111">
        <f>J131</f>
        <v>0</v>
      </c>
      <c r="L99" s="108"/>
    </row>
    <row r="100" spans="2:47" s="9" customFormat="1" ht="19.899999999999999" customHeight="1">
      <c r="B100" s="112"/>
      <c r="D100" s="113" t="s">
        <v>263</v>
      </c>
      <c r="E100" s="114"/>
      <c r="F100" s="114"/>
      <c r="G100" s="114"/>
      <c r="H100" s="114"/>
      <c r="I100" s="114"/>
      <c r="J100" s="115">
        <f>J132</f>
        <v>0</v>
      </c>
      <c r="L100" s="112"/>
    </row>
    <row r="101" spans="2:47" s="9" customFormat="1" ht="19.899999999999999" customHeight="1">
      <c r="B101" s="112"/>
      <c r="D101" s="113" t="s">
        <v>913</v>
      </c>
      <c r="E101" s="114"/>
      <c r="F101" s="114"/>
      <c r="G101" s="114"/>
      <c r="H101" s="114"/>
      <c r="I101" s="114"/>
      <c r="J101" s="115">
        <f>J199</f>
        <v>0</v>
      </c>
      <c r="L101" s="112"/>
    </row>
    <row r="102" spans="2:47" s="9" customFormat="1" ht="19.899999999999999" customHeight="1">
      <c r="B102" s="112"/>
      <c r="D102" s="113" t="s">
        <v>914</v>
      </c>
      <c r="E102" s="114"/>
      <c r="F102" s="114"/>
      <c r="G102" s="114"/>
      <c r="H102" s="114"/>
      <c r="I102" s="114"/>
      <c r="J102" s="115">
        <f>J207</f>
        <v>0</v>
      </c>
      <c r="L102" s="112"/>
    </row>
    <row r="103" spans="2:47" s="9" customFormat="1" ht="19.899999999999999" customHeight="1">
      <c r="B103" s="112"/>
      <c r="D103" s="113" t="s">
        <v>746</v>
      </c>
      <c r="E103" s="114"/>
      <c r="F103" s="114"/>
      <c r="G103" s="114"/>
      <c r="H103" s="114"/>
      <c r="I103" s="114"/>
      <c r="J103" s="115">
        <f>J223</f>
        <v>0</v>
      </c>
      <c r="L103" s="112"/>
    </row>
    <row r="104" spans="2:47" s="8" customFormat="1" ht="24.95" customHeight="1">
      <c r="B104" s="108"/>
      <c r="D104" s="109" t="s">
        <v>747</v>
      </c>
      <c r="E104" s="110"/>
      <c r="F104" s="110"/>
      <c r="G104" s="110"/>
      <c r="H104" s="110"/>
      <c r="I104" s="110"/>
      <c r="J104" s="111">
        <f>J227</f>
        <v>0</v>
      </c>
      <c r="L104" s="108"/>
    </row>
    <row r="105" spans="2:47" s="9" customFormat="1" ht="19.899999999999999" customHeight="1">
      <c r="B105" s="112"/>
      <c r="D105" s="113" t="s">
        <v>2204</v>
      </c>
      <c r="E105" s="114"/>
      <c r="F105" s="114"/>
      <c r="G105" s="114"/>
      <c r="H105" s="114"/>
      <c r="I105" s="114"/>
      <c r="J105" s="115">
        <f>J228</f>
        <v>0</v>
      </c>
      <c r="L105" s="112"/>
    </row>
    <row r="106" spans="2:47" s="8" customFormat="1" ht="24.95" customHeight="1">
      <c r="B106" s="108"/>
      <c r="D106" s="109" t="s">
        <v>2024</v>
      </c>
      <c r="E106" s="110"/>
      <c r="F106" s="110"/>
      <c r="G106" s="110"/>
      <c r="H106" s="110"/>
      <c r="I106" s="110"/>
      <c r="J106" s="111">
        <f>J236</f>
        <v>0</v>
      </c>
      <c r="L106" s="108"/>
    </row>
    <row r="107" spans="2:47" s="9" customFormat="1" ht="19.899999999999999" customHeight="1">
      <c r="B107" s="112"/>
      <c r="D107" s="113" t="s">
        <v>2025</v>
      </c>
      <c r="E107" s="114"/>
      <c r="F107" s="114"/>
      <c r="G107" s="114"/>
      <c r="H107" s="114"/>
      <c r="I107" s="114"/>
      <c r="J107" s="115">
        <f>J237</f>
        <v>0</v>
      </c>
      <c r="L107" s="112"/>
    </row>
    <row r="108" spans="2:47" s="9" customFormat="1" ht="19.899999999999999" customHeight="1">
      <c r="B108" s="112"/>
      <c r="D108" s="113" t="s">
        <v>2026</v>
      </c>
      <c r="E108" s="114"/>
      <c r="F108" s="114"/>
      <c r="G108" s="114"/>
      <c r="H108" s="114"/>
      <c r="I108" s="114"/>
      <c r="J108" s="115">
        <f>J269</f>
        <v>0</v>
      </c>
      <c r="L108" s="112"/>
    </row>
    <row r="109" spans="2:47" s="1" customFormat="1" ht="21.75" customHeight="1">
      <c r="B109" s="32"/>
      <c r="L109" s="32"/>
    </row>
    <row r="110" spans="2:47" s="1" customFormat="1" ht="6.95" customHeight="1"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2"/>
    </row>
    <row r="114" spans="2:12" s="1" customFormat="1" ht="6.95" customHeight="1"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2"/>
    </row>
    <row r="115" spans="2:12" s="1" customFormat="1" ht="24.95" customHeight="1">
      <c r="B115" s="32"/>
      <c r="C115" s="21" t="s">
        <v>178</v>
      </c>
      <c r="L115" s="32"/>
    </row>
    <row r="116" spans="2:12" s="1" customFormat="1" ht="6.95" customHeight="1">
      <c r="B116" s="32"/>
      <c r="L116" s="32"/>
    </row>
    <row r="117" spans="2:12" s="1" customFormat="1" ht="12" customHeight="1">
      <c r="B117" s="32"/>
      <c r="C117" s="27" t="s">
        <v>16</v>
      </c>
      <c r="L117" s="32"/>
    </row>
    <row r="118" spans="2:12" s="1" customFormat="1" ht="16.5" customHeight="1">
      <c r="B118" s="32"/>
      <c r="E118" s="240" t="str">
        <f>E7</f>
        <v>ZTV Pacov II.etapa - pod etapa č.3</v>
      </c>
      <c r="F118" s="241"/>
      <c r="G118" s="241"/>
      <c r="H118" s="241"/>
      <c r="L118" s="32"/>
    </row>
    <row r="119" spans="2:12" ht="12" customHeight="1">
      <c r="B119" s="20"/>
      <c r="C119" s="27" t="s">
        <v>167</v>
      </c>
      <c r="L119" s="20"/>
    </row>
    <row r="120" spans="2:12" s="1" customFormat="1" ht="16.5" customHeight="1">
      <c r="B120" s="32"/>
      <c r="E120" s="240" t="s">
        <v>2021</v>
      </c>
      <c r="F120" s="242"/>
      <c r="G120" s="242"/>
      <c r="H120" s="242"/>
      <c r="L120" s="32"/>
    </row>
    <row r="121" spans="2:12" s="1" customFormat="1" ht="12" customHeight="1">
      <c r="B121" s="32"/>
      <c r="C121" s="27" t="s">
        <v>169</v>
      </c>
      <c r="L121" s="32"/>
    </row>
    <row r="122" spans="2:12" s="1" customFormat="1" ht="16.5" customHeight="1">
      <c r="B122" s="32"/>
      <c r="E122" s="205" t="str">
        <f>E11</f>
        <v>IO-06.1 - STL plynovodní přípojky</v>
      </c>
      <c r="F122" s="242"/>
      <c r="G122" s="242"/>
      <c r="H122" s="242"/>
      <c r="L122" s="32"/>
    </row>
    <row r="123" spans="2:12" s="1" customFormat="1" ht="6.95" customHeight="1">
      <c r="B123" s="32"/>
      <c r="L123" s="32"/>
    </row>
    <row r="124" spans="2:12" s="1" customFormat="1" ht="12" customHeight="1">
      <c r="B124" s="32"/>
      <c r="C124" s="27" t="s">
        <v>22</v>
      </c>
      <c r="F124" s="25" t="str">
        <f>F14</f>
        <v>město Pacov</v>
      </c>
      <c r="I124" s="27" t="s">
        <v>24</v>
      </c>
      <c r="J124" s="52" t="str">
        <f>IF(J14="","",J14)</f>
        <v>9. 8. 2024</v>
      </c>
      <c r="L124" s="32"/>
    </row>
    <row r="125" spans="2:12" s="1" customFormat="1" ht="6.95" customHeight="1">
      <c r="B125" s="32"/>
      <c r="L125" s="32"/>
    </row>
    <row r="126" spans="2:12" s="1" customFormat="1" ht="25.7" customHeight="1">
      <c r="B126" s="32"/>
      <c r="C126" s="27" t="s">
        <v>28</v>
      </c>
      <c r="F126" s="25" t="str">
        <f>E17</f>
        <v>město Pacov</v>
      </c>
      <c r="I126" s="27" t="s">
        <v>34</v>
      </c>
      <c r="J126" s="30" t="str">
        <f>E23</f>
        <v>PROJEKT CENTRUM NOVA s.r.o.</v>
      </c>
      <c r="L126" s="32"/>
    </row>
    <row r="127" spans="2:12" s="1" customFormat="1" ht="15.2" customHeight="1">
      <c r="B127" s="32"/>
      <c r="C127" s="27" t="s">
        <v>32</v>
      </c>
      <c r="F127" s="25" t="str">
        <f>IF(E20="","",E20)</f>
        <v>Vyplň údaj</v>
      </c>
      <c r="I127" s="27" t="s">
        <v>39</v>
      </c>
      <c r="J127" s="30" t="str">
        <f>E26</f>
        <v xml:space="preserve"> </v>
      </c>
      <c r="L127" s="32"/>
    </row>
    <row r="128" spans="2:12" s="1" customFormat="1" ht="10.35" customHeight="1">
      <c r="B128" s="32"/>
      <c r="L128" s="32"/>
    </row>
    <row r="129" spans="2:65" s="10" customFormat="1" ht="29.25" customHeight="1">
      <c r="B129" s="116"/>
      <c r="C129" s="117" t="s">
        <v>179</v>
      </c>
      <c r="D129" s="118" t="s">
        <v>68</v>
      </c>
      <c r="E129" s="118" t="s">
        <v>64</v>
      </c>
      <c r="F129" s="118" t="s">
        <v>65</v>
      </c>
      <c r="G129" s="118" t="s">
        <v>180</v>
      </c>
      <c r="H129" s="118" t="s">
        <v>181</v>
      </c>
      <c r="I129" s="118" t="s">
        <v>182</v>
      </c>
      <c r="J129" s="118" t="s">
        <v>173</v>
      </c>
      <c r="K129" s="119" t="s">
        <v>183</v>
      </c>
      <c r="L129" s="116"/>
      <c r="M129" s="59" t="s">
        <v>1</v>
      </c>
      <c r="N129" s="60" t="s">
        <v>47</v>
      </c>
      <c r="O129" s="60" t="s">
        <v>184</v>
      </c>
      <c r="P129" s="60" t="s">
        <v>185</v>
      </c>
      <c r="Q129" s="60" t="s">
        <v>186</v>
      </c>
      <c r="R129" s="60" t="s">
        <v>187</v>
      </c>
      <c r="S129" s="60" t="s">
        <v>188</v>
      </c>
      <c r="T129" s="61" t="s">
        <v>189</v>
      </c>
    </row>
    <row r="130" spans="2:65" s="1" customFormat="1" ht="22.9" customHeight="1">
      <c r="B130" s="32"/>
      <c r="C130" s="64" t="s">
        <v>190</v>
      </c>
      <c r="J130" s="120">
        <f>BK130</f>
        <v>0</v>
      </c>
      <c r="L130" s="32"/>
      <c r="M130" s="62"/>
      <c r="N130" s="53"/>
      <c r="O130" s="53"/>
      <c r="P130" s="121">
        <f>P131+P227+P236</f>
        <v>0</v>
      </c>
      <c r="Q130" s="53"/>
      <c r="R130" s="121">
        <f>R131+R227+R236</f>
        <v>40.440372500000002</v>
      </c>
      <c r="S130" s="53"/>
      <c r="T130" s="122">
        <f>T131+T227+T236</f>
        <v>0</v>
      </c>
      <c r="AT130" s="17" t="s">
        <v>82</v>
      </c>
      <c r="AU130" s="17" t="s">
        <v>175</v>
      </c>
      <c r="BK130" s="123">
        <f>BK131+BK227+BK236</f>
        <v>0</v>
      </c>
    </row>
    <row r="131" spans="2:65" s="11" customFormat="1" ht="25.9" customHeight="1">
      <c r="B131" s="124"/>
      <c r="D131" s="125" t="s">
        <v>82</v>
      </c>
      <c r="E131" s="126" t="s">
        <v>266</v>
      </c>
      <c r="F131" s="126" t="s">
        <v>267</v>
      </c>
      <c r="I131" s="127"/>
      <c r="J131" s="128">
        <f>BK131</f>
        <v>0</v>
      </c>
      <c r="L131" s="124"/>
      <c r="M131" s="129"/>
      <c r="P131" s="130">
        <f>P132+P199+P207+P223</f>
        <v>0</v>
      </c>
      <c r="R131" s="130">
        <f>R132+R199+R207+R223</f>
        <v>40.373982500000004</v>
      </c>
      <c r="T131" s="131">
        <f>T132+T199+T207+T223</f>
        <v>0</v>
      </c>
      <c r="AR131" s="125" t="s">
        <v>21</v>
      </c>
      <c r="AT131" s="132" t="s">
        <v>82</v>
      </c>
      <c r="AU131" s="132" t="s">
        <v>83</v>
      </c>
      <c r="AY131" s="125" t="s">
        <v>194</v>
      </c>
      <c r="BK131" s="133">
        <f>BK132+BK199+BK207+BK223</f>
        <v>0</v>
      </c>
    </row>
    <row r="132" spans="2:65" s="11" customFormat="1" ht="22.9" customHeight="1">
      <c r="B132" s="124"/>
      <c r="D132" s="125" t="s">
        <v>82</v>
      </c>
      <c r="E132" s="134" t="s">
        <v>21</v>
      </c>
      <c r="F132" s="134" t="s">
        <v>268</v>
      </c>
      <c r="I132" s="127"/>
      <c r="J132" s="135">
        <f>BK132</f>
        <v>0</v>
      </c>
      <c r="L132" s="124"/>
      <c r="M132" s="129"/>
      <c r="P132" s="130">
        <f>SUM(P133:P198)</f>
        <v>0</v>
      </c>
      <c r="R132" s="130">
        <f>SUM(R133:R198)</f>
        <v>28.823</v>
      </c>
      <c r="T132" s="131">
        <f>SUM(T133:T198)</f>
        <v>0</v>
      </c>
      <c r="AR132" s="125" t="s">
        <v>21</v>
      </c>
      <c r="AT132" s="132" t="s">
        <v>82</v>
      </c>
      <c r="AU132" s="132" t="s">
        <v>21</v>
      </c>
      <c r="AY132" s="125" t="s">
        <v>194</v>
      </c>
      <c r="BK132" s="133">
        <f>SUM(BK133:BK198)</f>
        <v>0</v>
      </c>
    </row>
    <row r="133" spans="2:65" s="1" customFormat="1" ht="33" customHeight="1">
      <c r="B133" s="32"/>
      <c r="C133" s="136" t="s">
        <v>21</v>
      </c>
      <c r="D133" s="136" t="s">
        <v>197</v>
      </c>
      <c r="E133" s="137" t="s">
        <v>749</v>
      </c>
      <c r="F133" s="138" t="s">
        <v>750</v>
      </c>
      <c r="G133" s="139" t="s">
        <v>279</v>
      </c>
      <c r="H133" s="140">
        <v>0.84</v>
      </c>
      <c r="I133" s="141"/>
      <c r="J133" s="142">
        <f>ROUND(I133*H133,2)</f>
        <v>0</v>
      </c>
      <c r="K133" s="138" t="s">
        <v>272</v>
      </c>
      <c r="L133" s="32"/>
      <c r="M133" s="143" t="s">
        <v>1</v>
      </c>
      <c r="N133" s="144" t="s">
        <v>48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193</v>
      </c>
      <c r="AT133" s="147" t="s">
        <v>197</v>
      </c>
      <c r="AU133" s="147" t="s">
        <v>91</v>
      </c>
      <c r="AY133" s="17" t="s">
        <v>194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7" t="s">
        <v>21</v>
      </c>
      <c r="BK133" s="148">
        <f>ROUND(I133*H133,2)</f>
        <v>0</v>
      </c>
      <c r="BL133" s="17" t="s">
        <v>193</v>
      </c>
      <c r="BM133" s="147" t="s">
        <v>2205</v>
      </c>
    </row>
    <row r="134" spans="2:65" s="1" customFormat="1" ht="29.25">
      <c r="B134" s="32"/>
      <c r="D134" s="149" t="s">
        <v>202</v>
      </c>
      <c r="F134" s="150" t="s">
        <v>752</v>
      </c>
      <c r="I134" s="151"/>
      <c r="L134" s="32"/>
      <c r="M134" s="152"/>
      <c r="T134" s="56"/>
      <c r="AT134" s="17" t="s">
        <v>202</v>
      </c>
      <c r="AU134" s="17" t="s">
        <v>91</v>
      </c>
    </row>
    <row r="135" spans="2:65" s="1" customFormat="1" ht="11.25">
      <c r="B135" s="32"/>
      <c r="D135" s="156" t="s">
        <v>275</v>
      </c>
      <c r="F135" s="157" t="s">
        <v>753</v>
      </c>
      <c r="I135" s="151"/>
      <c r="L135" s="32"/>
      <c r="M135" s="152"/>
      <c r="T135" s="56"/>
      <c r="AT135" s="17" t="s">
        <v>275</v>
      </c>
      <c r="AU135" s="17" t="s">
        <v>91</v>
      </c>
    </row>
    <row r="136" spans="2:65" s="12" customFormat="1" ht="11.25">
      <c r="B136" s="158"/>
      <c r="D136" s="149" t="s">
        <v>283</v>
      </c>
      <c r="E136" s="159" t="s">
        <v>1</v>
      </c>
      <c r="F136" s="160" t="s">
        <v>2206</v>
      </c>
      <c r="H136" s="161">
        <v>2.0609999999999999</v>
      </c>
      <c r="I136" s="162"/>
      <c r="L136" s="158"/>
      <c r="M136" s="163"/>
      <c r="T136" s="164"/>
      <c r="AT136" s="159" t="s">
        <v>283</v>
      </c>
      <c r="AU136" s="159" t="s">
        <v>91</v>
      </c>
      <c r="AV136" s="12" t="s">
        <v>91</v>
      </c>
      <c r="AW136" s="12" t="s">
        <v>38</v>
      </c>
      <c r="AX136" s="12" t="s">
        <v>83</v>
      </c>
      <c r="AY136" s="159" t="s">
        <v>194</v>
      </c>
    </row>
    <row r="137" spans="2:65" s="12" customFormat="1" ht="11.25">
      <c r="B137" s="158"/>
      <c r="D137" s="149" t="s">
        <v>283</v>
      </c>
      <c r="E137" s="159" t="s">
        <v>1</v>
      </c>
      <c r="F137" s="160" t="s">
        <v>2207</v>
      </c>
      <c r="H137" s="161">
        <v>2.141</v>
      </c>
      <c r="I137" s="162"/>
      <c r="L137" s="158"/>
      <c r="M137" s="163"/>
      <c r="T137" s="164"/>
      <c r="AT137" s="159" t="s">
        <v>283</v>
      </c>
      <c r="AU137" s="159" t="s">
        <v>91</v>
      </c>
      <c r="AV137" s="12" t="s">
        <v>91</v>
      </c>
      <c r="AW137" s="12" t="s">
        <v>38</v>
      </c>
      <c r="AX137" s="12" t="s">
        <v>83</v>
      </c>
      <c r="AY137" s="159" t="s">
        <v>194</v>
      </c>
    </row>
    <row r="138" spans="2:65" s="13" customFormat="1" ht="11.25">
      <c r="B138" s="165"/>
      <c r="D138" s="149" t="s">
        <v>283</v>
      </c>
      <c r="E138" s="166" t="s">
        <v>1</v>
      </c>
      <c r="F138" s="167" t="s">
        <v>285</v>
      </c>
      <c r="H138" s="168">
        <v>4.202</v>
      </c>
      <c r="I138" s="169"/>
      <c r="L138" s="165"/>
      <c r="M138" s="170"/>
      <c r="T138" s="171"/>
      <c r="AT138" s="166" t="s">
        <v>283</v>
      </c>
      <c r="AU138" s="166" t="s">
        <v>91</v>
      </c>
      <c r="AV138" s="13" t="s">
        <v>193</v>
      </c>
      <c r="AW138" s="13" t="s">
        <v>38</v>
      </c>
      <c r="AX138" s="13" t="s">
        <v>21</v>
      </c>
      <c r="AY138" s="166" t="s">
        <v>194</v>
      </c>
    </row>
    <row r="139" spans="2:65" s="12" customFormat="1" ht="11.25">
      <c r="B139" s="158"/>
      <c r="D139" s="149" t="s">
        <v>283</v>
      </c>
      <c r="F139" s="160" t="s">
        <v>2208</v>
      </c>
      <c r="H139" s="161">
        <v>0.84</v>
      </c>
      <c r="I139" s="162"/>
      <c r="L139" s="158"/>
      <c r="M139" s="163"/>
      <c r="T139" s="164"/>
      <c r="AT139" s="159" t="s">
        <v>283</v>
      </c>
      <c r="AU139" s="159" t="s">
        <v>91</v>
      </c>
      <c r="AV139" s="12" t="s">
        <v>91</v>
      </c>
      <c r="AW139" s="12" t="s">
        <v>4</v>
      </c>
      <c r="AX139" s="12" t="s">
        <v>21</v>
      </c>
      <c r="AY139" s="159" t="s">
        <v>194</v>
      </c>
    </row>
    <row r="140" spans="2:65" s="1" customFormat="1" ht="24.2" customHeight="1">
      <c r="B140" s="32"/>
      <c r="C140" s="136" t="s">
        <v>91</v>
      </c>
      <c r="D140" s="136" t="s">
        <v>197</v>
      </c>
      <c r="E140" s="137" t="s">
        <v>758</v>
      </c>
      <c r="F140" s="138" t="s">
        <v>759</v>
      </c>
      <c r="G140" s="139" t="s">
        <v>279</v>
      </c>
      <c r="H140" s="140">
        <v>1.681</v>
      </c>
      <c r="I140" s="141"/>
      <c r="J140" s="142">
        <f>ROUND(I140*H140,2)</f>
        <v>0</v>
      </c>
      <c r="K140" s="138" t="s">
        <v>272</v>
      </c>
      <c r="L140" s="32"/>
      <c r="M140" s="143" t="s">
        <v>1</v>
      </c>
      <c r="N140" s="144" t="s">
        <v>48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193</v>
      </c>
      <c r="AT140" s="147" t="s">
        <v>197</v>
      </c>
      <c r="AU140" s="147" t="s">
        <v>91</v>
      </c>
      <c r="AY140" s="17" t="s">
        <v>194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7" t="s">
        <v>21</v>
      </c>
      <c r="BK140" s="148">
        <f>ROUND(I140*H140,2)</f>
        <v>0</v>
      </c>
      <c r="BL140" s="17" t="s">
        <v>193</v>
      </c>
      <c r="BM140" s="147" t="s">
        <v>2209</v>
      </c>
    </row>
    <row r="141" spans="2:65" s="1" customFormat="1" ht="29.25">
      <c r="B141" s="32"/>
      <c r="D141" s="149" t="s">
        <v>202</v>
      </c>
      <c r="F141" s="150" t="s">
        <v>761</v>
      </c>
      <c r="I141" s="151"/>
      <c r="L141" s="32"/>
      <c r="M141" s="152"/>
      <c r="T141" s="56"/>
      <c r="AT141" s="17" t="s">
        <v>202</v>
      </c>
      <c r="AU141" s="17" t="s">
        <v>91</v>
      </c>
    </row>
    <row r="142" spans="2:65" s="1" customFormat="1" ht="11.25">
      <c r="B142" s="32"/>
      <c r="D142" s="156" t="s">
        <v>275</v>
      </c>
      <c r="F142" s="157" t="s">
        <v>762</v>
      </c>
      <c r="I142" s="151"/>
      <c r="L142" s="32"/>
      <c r="M142" s="152"/>
      <c r="T142" s="56"/>
      <c r="AT142" s="17" t="s">
        <v>275</v>
      </c>
      <c r="AU142" s="17" t="s">
        <v>91</v>
      </c>
    </row>
    <row r="143" spans="2:65" s="12" customFormat="1" ht="11.25">
      <c r="B143" s="158"/>
      <c r="D143" s="149" t="s">
        <v>283</v>
      </c>
      <c r="F143" s="160" t="s">
        <v>2210</v>
      </c>
      <c r="H143" s="161">
        <v>1.681</v>
      </c>
      <c r="I143" s="162"/>
      <c r="L143" s="158"/>
      <c r="M143" s="163"/>
      <c r="T143" s="164"/>
      <c r="AT143" s="159" t="s">
        <v>283</v>
      </c>
      <c r="AU143" s="159" t="s">
        <v>91</v>
      </c>
      <c r="AV143" s="12" t="s">
        <v>91</v>
      </c>
      <c r="AW143" s="12" t="s">
        <v>4</v>
      </c>
      <c r="AX143" s="12" t="s">
        <v>21</v>
      </c>
      <c r="AY143" s="159" t="s">
        <v>194</v>
      </c>
    </row>
    <row r="144" spans="2:65" s="1" customFormat="1" ht="33" customHeight="1">
      <c r="B144" s="32"/>
      <c r="C144" s="136" t="s">
        <v>208</v>
      </c>
      <c r="D144" s="136" t="s">
        <v>197</v>
      </c>
      <c r="E144" s="137" t="s">
        <v>764</v>
      </c>
      <c r="F144" s="138" t="s">
        <v>765</v>
      </c>
      <c r="G144" s="139" t="s">
        <v>279</v>
      </c>
      <c r="H144" s="140">
        <v>1.2609999999999999</v>
      </c>
      <c r="I144" s="141"/>
      <c r="J144" s="142">
        <f>ROUND(I144*H144,2)</f>
        <v>0</v>
      </c>
      <c r="K144" s="138" t="s">
        <v>272</v>
      </c>
      <c r="L144" s="32"/>
      <c r="M144" s="143" t="s">
        <v>1</v>
      </c>
      <c r="N144" s="144" t="s">
        <v>48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193</v>
      </c>
      <c r="AT144" s="147" t="s">
        <v>197</v>
      </c>
      <c r="AU144" s="147" t="s">
        <v>91</v>
      </c>
      <c r="AY144" s="17" t="s">
        <v>194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7" t="s">
        <v>21</v>
      </c>
      <c r="BK144" s="148">
        <f>ROUND(I144*H144,2)</f>
        <v>0</v>
      </c>
      <c r="BL144" s="17" t="s">
        <v>193</v>
      </c>
      <c r="BM144" s="147" t="s">
        <v>2211</v>
      </c>
    </row>
    <row r="145" spans="2:65" s="1" customFormat="1" ht="29.25">
      <c r="B145" s="32"/>
      <c r="D145" s="149" t="s">
        <v>202</v>
      </c>
      <c r="F145" s="150" t="s">
        <v>767</v>
      </c>
      <c r="I145" s="151"/>
      <c r="L145" s="32"/>
      <c r="M145" s="152"/>
      <c r="T145" s="56"/>
      <c r="AT145" s="17" t="s">
        <v>202</v>
      </c>
      <c r="AU145" s="17" t="s">
        <v>91</v>
      </c>
    </row>
    <row r="146" spans="2:65" s="1" customFormat="1" ht="11.25">
      <c r="B146" s="32"/>
      <c r="D146" s="156" t="s">
        <v>275</v>
      </c>
      <c r="F146" s="157" t="s">
        <v>768</v>
      </c>
      <c r="I146" s="151"/>
      <c r="L146" s="32"/>
      <c r="M146" s="152"/>
      <c r="T146" s="56"/>
      <c r="AT146" s="17" t="s">
        <v>275</v>
      </c>
      <c r="AU146" s="17" t="s">
        <v>91</v>
      </c>
    </row>
    <row r="147" spans="2:65" s="12" customFormat="1" ht="11.25">
      <c r="B147" s="158"/>
      <c r="D147" s="149" t="s">
        <v>283</v>
      </c>
      <c r="F147" s="160" t="s">
        <v>2212</v>
      </c>
      <c r="H147" s="161">
        <v>1.2609999999999999</v>
      </c>
      <c r="I147" s="162"/>
      <c r="L147" s="158"/>
      <c r="M147" s="163"/>
      <c r="T147" s="164"/>
      <c r="AT147" s="159" t="s">
        <v>283</v>
      </c>
      <c r="AU147" s="159" t="s">
        <v>91</v>
      </c>
      <c r="AV147" s="12" t="s">
        <v>91</v>
      </c>
      <c r="AW147" s="12" t="s">
        <v>4</v>
      </c>
      <c r="AX147" s="12" t="s">
        <v>21</v>
      </c>
      <c r="AY147" s="159" t="s">
        <v>194</v>
      </c>
    </row>
    <row r="148" spans="2:65" s="1" customFormat="1" ht="33" customHeight="1">
      <c r="B148" s="32"/>
      <c r="C148" s="136" t="s">
        <v>193</v>
      </c>
      <c r="D148" s="136" t="s">
        <v>197</v>
      </c>
      <c r="E148" s="137" t="s">
        <v>770</v>
      </c>
      <c r="F148" s="138" t="s">
        <v>771</v>
      </c>
      <c r="G148" s="139" t="s">
        <v>279</v>
      </c>
      <c r="H148" s="140">
        <v>0.42</v>
      </c>
      <c r="I148" s="141"/>
      <c r="J148" s="142">
        <f>ROUND(I148*H148,2)</f>
        <v>0</v>
      </c>
      <c r="K148" s="138" t="s">
        <v>272</v>
      </c>
      <c r="L148" s="32"/>
      <c r="M148" s="143" t="s">
        <v>1</v>
      </c>
      <c r="N148" s="144" t="s">
        <v>48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193</v>
      </c>
      <c r="AT148" s="147" t="s">
        <v>197</v>
      </c>
      <c r="AU148" s="147" t="s">
        <v>91</v>
      </c>
      <c r="AY148" s="17" t="s">
        <v>194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7" t="s">
        <v>21</v>
      </c>
      <c r="BK148" s="148">
        <f>ROUND(I148*H148,2)</f>
        <v>0</v>
      </c>
      <c r="BL148" s="17" t="s">
        <v>193</v>
      </c>
      <c r="BM148" s="147" t="s">
        <v>2213</v>
      </c>
    </row>
    <row r="149" spans="2:65" s="1" customFormat="1" ht="29.25">
      <c r="B149" s="32"/>
      <c r="D149" s="149" t="s">
        <v>202</v>
      </c>
      <c r="F149" s="150" t="s">
        <v>773</v>
      </c>
      <c r="I149" s="151"/>
      <c r="L149" s="32"/>
      <c r="M149" s="152"/>
      <c r="T149" s="56"/>
      <c r="AT149" s="17" t="s">
        <v>202</v>
      </c>
      <c r="AU149" s="17" t="s">
        <v>91</v>
      </c>
    </row>
    <row r="150" spans="2:65" s="1" customFormat="1" ht="11.25">
      <c r="B150" s="32"/>
      <c r="D150" s="156" t="s">
        <v>275</v>
      </c>
      <c r="F150" s="157" t="s">
        <v>774</v>
      </c>
      <c r="I150" s="151"/>
      <c r="L150" s="32"/>
      <c r="M150" s="152"/>
      <c r="T150" s="56"/>
      <c r="AT150" s="17" t="s">
        <v>275</v>
      </c>
      <c r="AU150" s="17" t="s">
        <v>91</v>
      </c>
    </row>
    <row r="151" spans="2:65" s="12" customFormat="1" ht="11.25">
      <c r="B151" s="158"/>
      <c r="D151" s="149" t="s">
        <v>283</v>
      </c>
      <c r="F151" s="160" t="s">
        <v>2214</v>
      </c>
      <c r="H151" s="161">
        <v>0.42</v>
      </c>
      <c r="I151" s="162"/>
      <c r="L151" s="158"/>
      <c r="M151" s="163"/>
      <c r="T151" s="164"/>
      <c r="AT151" s="159" t="s">
        <v>283</v>
      </c>
      <c r="AU151" s="159" t="s">
        <v>91</v>
      </c>
      <c r="AV151" s="12" t="s">
        <v>91</v>
      </c>
      <c r="AW151" s="12" t="s">
        <v>4</v>
      </c>
      <c r="AX151" s="12" t="s">
        <v>21</v>
      </c>
      <c r="AY151" s="159" t="s">
        <v>194</v>
      </c>
    </row>
    <row r="152" spans="2:65" s="1" customFormat="1" ht="33" customHeight="1">
      <c r="B152" s="32"/>
      <c r="C152" s="136" t="s">
        <v>217</v>
      </c>
      <c r="D152" s="136" t="s">
        <v>197</v>
      </c>
      <c r="E152" s="137" t="s">
        <v>2215</v>
      </c>
      <c r="F152" s="138" t="s">
        <v>2216</v>
      </c>
      <c r="G152" s="139" t="s">
        <v>279</v>
      </c>
      <c r="H152" s="140">
        <v>5.18</v>
      </c>
      <c r="I152" s="141"/>
      <c r="J152" s="142">
        <f>ROUND(I152*H152,2)</f>
        <v>0</v>
      </c>
      <c r="K152" s="138" t="s">
        <v>272</v>
      </c>
      <c r="L152" s="32"/>
      <c r="M152" s="143" t="s">
        <v>1</v>
      </c>
      <c r="N152" s="144" t="s">
        <v>48</v>
      </c>
      <c r="P152" s="145">
        <f>O152*H152</f>
        <v>0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193</v>
      </c>
      <c r="AT152" s="147" t="s">
        <v>197</v>
      </c>
      <c r="AU152" s="147" t="s">
        <v>91</v>
      </c>
      <c r="AY152" s="17" t="s">
        <v>194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7" t="s">
        <v>21</v>
      </c>
      <c r="BK152" s="148">
        <f>ROUND(I152*H152,2)</f>
        <v>0</v>
      </c>
      <c r="BL152" s="17" t="s">
        <v>193</v>
      </c>
      <c r="BM152" s="147" t="s">
        <v>2217</v>
      </c>
    </row>
    <row r="153" spans="2:65" s="1" customFormat="1" ht="29.25">
      <c r="B153" s="32"/>
      <c r="D153" s="149" t="s">
        <v>202</v>
      </c>
      <c r="F153" s="150" t="s">
        <v>2218</v>
      </c>
      <c r="I153" s="151"/>
      <c r="L153" s="32"/>
      <c r="M153" s="152"/>
      <c r="T153" s="56"/>
      <c r="AT153" s="17" t="s">
        <v>202</v>
      </c>
      <c r="AU153" s="17" t="s">
        <v>91</v>
      </c>
    </row>
    <row r="154" spans="2:65" s="1" customFormat="1" ht="11.25">
      <c r="B154" s="32"/>
      <c r="D154" s="156" t="s">
        <v>275</v>
      </c>
      <c r="F154" s="157" t="s">
        <v>2219</v>
      </c>
      <c r="I154" s="151"/>
      <c r="L154" s="32"/>
      <c r="M154" s="152"/>
      <c r="T154" s="56"/>
      <c r="AT154" s="17" t="s">
        <v>275</v>
      </c>
      <c r="AU154" s="17" t="s">
        <v>91</v>
      </c>
    </row>
    <row r="155" spans="2:65" s="12" customFormat="1" ht="11.25">
      <c r="B155" s="158"/>
      <c r="D155" s="149" t="s">
        <v>283</v>
      </c>
      <c r="E155" s="159" t="s">
        <v>1</v>
      </c>
      <c r="F155" s="160" t="s">
        <v>2220</v>
      </c>
      <c r="H155" s="161">
        <v>25.9</v>
      </c>
      <c r="I155" s="162"/>
      <c r="L155" s="158"/>
      <c r="M155" s="163"/>
      <c r="T155" s="164"/>
      <c r="AT155" s="159" t="s">
        <v>283</v>
      </c>
      <c r="AU155" s="159" t="s">
        <v>91</v>
      </c>
      <c r="AV155" s="12" t="s">
        <v>91</v>
      </c>
      <c r="AW155" s="12" t="s">
        <v>38</v>
      </c>
      <c r="AX155" s="12" t="s">
        <v>21</v>
      </c>
      <c r="AY155" s="159" t="s">
        <v>194</v>
      </c>
    </row>
    <row r="156" spans="2:65" s="12" customFormat="1" ht="11.25">
      <c r="B156" s="158"/>
      <c r="D156" s="149" t="s">
        <v>283</v>
      </c>
      <c r="F156" s="160" t="s">
        <v>2221</v>
      </c>
      <c r="H156" s="161">
        <v>5.18</v>
      </c>
      <c r="I156" s="162"/>
      <c r="L156" s="158"/>
      <c r="M156" s="163"/>
      <c r="T156" s="164"/>
      <c r="AT156" s="159" t="s">
        <v>283</v>
      </c>
      <c r="AU156" s="159" t="s">
        <v>91</v>
      </c>
      <c r="AV156" s="12" t="s">
        <v>91</v>
      </c>
      <c r="AW156" s="12" t="s">
        <v>4</v>
      </c>
      <c r="AX156" s="12" t="s">
        <v>21</v>
      </c>
      <c r="AY156" s="159" t="s">
        <v>194</v>
      </c>
    </row>
    <row r="157" spans="2:65" s="1" customFormat="1" ht="33" customHeight="1">
      <c r="B157" s="32"/>
      <c r="C157" s="136" t="s">
        <v>222</v>
      </c>
      <c r="D157" s="136" t="s">
        <v>197</v>
      </c>
      <c r="E157" s="137" t="s">
        <v>2222</v>
      </c>
      <c r="F157" s="138" t="s">
        <v>2223</v>
      </c>
      <c r="G157" s="139" t="s">
        <v>279</v>
      </c>
      <c r="H157" s="140">
        <v>10.36</v>
      </c>
      <c r="I157" s="141"/>
      <c r="J157" s="142">
        <f>ROUND(I157*H157,2)</f>
        <v>0</v>
      </c>
      <c r="K157" s="138" t="s">
        <v>272</v>
      </c>
      <c r="L157" s="32"/>
      <c r="M157" s="143" t="s">
        <v>1</v>
      </c>
      <c r="N157" s="144" t="s">
        <v>48</v>
      </c>
      <c r="P157" s="145">
        <f>O157*H157</f>
        <v>0</v>
      </c>
      <c r="Q157" s="145">
        <v>0</v>
      </c>
      <c r="R157" s="145">
        <f>Q157*H157</f>
        <v>0</v>
      </c>
      <c r="S157" s="145">
        <v>0</v>
      </c>
      <c r="T157" s="146">
        <f>S157*H157</f>
        <v>0</v>
      </c>
      <c r="AR157" s="147" t="s">
        <v>193</v>
      </c>
      <c r="AT157" s="147" t="s">
        <v>197</v>
      </c>
      <c r="AU157" s="147" t="s">
        <v>91</v>
      </c>
      <c r="AY157" s="17" t="s">
        <v>194</v>
      </c>
      <c r="BE157" s="148">
        <f>IF(N157="základní",J157,0)</f>
        <v>0</v>
      </c>
      <c r="BF157" s="148">
        <f>IF(N157="snížená",J157,0)</f>
        <v>0</v>
      </c>
      <c r="BG157" s="148">
        <f>IF(N157="zákl. přenesená",J157,0)</f>
        <v>0</v>
      </c>
      <c r="BH157" s="148">
        <f>IF(N157="sníž. přenesená",J157,0)</f>
        <v>0</v>
      </c>
      <c r="BI157" s="148">
        <f>IF(N157="nulová",J157,0)</f>
        <v>0</v>
      </c>
      <c r="BJ157" s="17" t="s">
        <v>21</v>
      </c>
      <c r="BK157" s="148">
        <f>ROUND(I157*H157,2)</f>
        <v>0</v>
      </c>
      <c r="BL157" s="17" t="s">
        <v>193</v>
      </c>
      <c r="BM157" s="147" t="s">
        <v>2224</v>
      </c>
    </row>
    <row r="158" spans="2:65" s="1" customFormat="1" ht="29.25">
      <c r="B158" s="32"/>
      <c r="D158" s="149" t="s">
        <v>202</v>
      </c>
      <c r="F158" s="150" t="s">
        <v>2225</v>
      </c>
      <c r="I158" s="151"/>
      <c r="L158" s="32"/>
      <c r="M158" s="152"/>
      <c r="T158" s="56"/>
      <c r="AT158" s="17" t="s">
        <v>202</v>
      </c>
      <c r="AU158" s="17" t="s">
        <v>91</v>
      </c>
    </row>
    <row r="159" spans="2:65" s="1" customFormat="1" ht="11.25">
      <c r="B159" s="32"/>
      <c r="D159" s="156" t="s">
        <v>275</v>
      </c>
      <c r="F159" s="157" t="s">
        <v>2226</v>
      </c>
      <c r="I159" s="151"/>
      <c r="L159" s="32"/>
      <c r="M159" s="152"/>
      <c r="T159" s="56"/>
      <c r="AT159" s="17" t="s">
        <v>275</v>
      </c>
      <c r="AU159" s="17" t="s">
        <v>91</v>
      </c>
    </row>
    <row r="160" spans="2:65" s="12" customFormat="1" ht="11.25">
      <c r="B160" s="158"/>
      <c r="D160" s="149" t="s">
        <v>283</v>
      </c>
      <c r="F160" s="160" t="s">
        <v>2227</v>
      </c>
      <c r="H160" s="161">
        <v>10.36</v>
      </c>
      <c r="I160" s="162"/>
      <c r="L160" s="158"/>
      <c r="M160" s="163"/>
      <c r="T160" s="164"/>
      <c r="AT160" s="159" t="s">
        <v>283</v>
      </c>
      <c r="AU160" s="159" t="s">
        <v>91</v>
      </c>
      <c r="AV160" s="12" t="s">
        <v>91</v>
      </c>
      <c r="AW160" s="12" t="s">
        <v>4</v>
      </c>
      <c r="AX160" s="12" t="s">
        <v>21</v>
      </c>
      <c r="AY160" s="159" t="s">
        <v>194</v>
      </c>
    </row>
    <row r="161" spans="2:65" s="1" customFormat="1" ht="33" customHeight="1">
      <c r="B161" s="32"/>
      <c r="C161" s="136" t="s">
        <v>227</v>
      </c>
      <c r="D161" s="136" t="s">
        <v>197</v>
      </c>
      <c r="E161" s="137" t="s">
        <v>2228</v>
      </c>
      <c r="F161" s="138" t="s">
        <v>2229</v>
      </c>
      <c r="G161" s="139" t="s">
        <v>279</v>
      </c>
      <c r="H161" s="140">
        <v>7.77</v>
      </c>
      <c r="I161" s="141"/>
      <c r="J161" s="142">
        <f>ROUND(I161*H161,2)</f>
        <v>0</v>
      </c>
      <c r="K161" s="138" t="s">
        <v>272</v>
      </c>
      <c r="L161" s="32"/>
      <c r="M161" s="143" t="s">
        <v>1</v>
      </c>
      <c r="N161" s="144" t="s">
        <v>48</v>
      </c>
      <c r="P161" s="145">
        <f>O161*H161</f>
        <v>0</v>
      </c>
      <c r="Q161" s="145">
        <v>0</v>
      </c>
      <c r="R161" s="145">
        <f>Q161*H161</f>
        <v>0</v>
      </c>
      <c r="S161" s="145">
        <v>0</v>
      </c>
      <c r="T161" s="146">
        <f>S161*H161</f>
        <v>0</v>
      </c>
      <c r="AR161" s="147" t="s">
        <v>193</v>
      </c>
      <c r="AT161" s="147" t="s">
        <v>197</v>
      </c>
      <c r="AU161" s="147" t="s">
        <v>91</v>
      </c>
      <c r="AY161" s="17" t="s">
        <v>194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7" t="s">
        <v>21</v>
      </c>
      <c r="BK161" s="148">
        <f>ROUND(I161*H161,2)</f>
        <v>0</v>
      </c>
      <c r="BL161" s="17" t="s">
        <v>193</v>
      </c>
      <c r="BM161" s="147" t="s">
        <v>2230</v>
      </c>
    </row>
    <row r="162" spans="2:65" s="1" customFormat="1" ht="29.25">
      <c r="B162" s="32"/>
      <c r="D162" s="149" t="s">
        <v>202</v>
      </c>
      <c r="F162" s="150" t="s">
        <v>2231</v>
      </c>
      <c r="I162" s="151"/>
      <c r="L162" s="32"/>
      <c r="M162" s="152"/>
      <c r="T162" s="56"/>
      <c r="AT162" s="17" t="s">
        <v>202</v>
      </c>
      <c r="AU162" s="17" t="s">
        <v>91</v>
      </c>
    </row>
    <row r="163" spans="2:65" s="1" customFormat="1" ht="11.25">
      <c r="B163" s="32"/>
      <c r="D163" s="156" t="s">
        <v>275</v>
      </c>
      <c r="F163" s="157" t="s">
        <v>2232</v>
      </c>
      <c r="I163" s="151"/>
      <c r="L163" s="32"/>
      <c r="M163" s="152"/>
      <c r="T163" s="56"/>
      <c r="AT163" s="17" t="s">
        <v>275</v>
      </c>
      <c r="AU163" s="17" t="s">
        <v>91</v>
      </c>
    </row>
    <row r="164" spans="2:65" s="12" customFormat="1" ht="11.25">
      <c r="B164" s="158"/>
      <c r="D164" s="149" t="s">
        <v>283</v>
      </c>
      <c r="F164" s="160" t="s">
        <v>2233</v>
      </c>
      <c r="H164" s="161">
        <v>7.77</v>
      </c>
      <c r="I164" s="162"/>
      <c r="L164" s="158"/>
      <c r="M164" s="163"/>
      <c r="T164" s="164"/>
      <c r="AT164" s="159" t="s">
        <v>283</v>
      </c>
      <c r="AU164" s="159" t="s">
        <v>91</v>
      </c>
      <c r="AV164" s="12" t="s">
        <v>91</v>
      </c>
      <c r="AW164" s="12" t="s">
        <v>4</v>
      </c>
      <c r="AX164" s="12" t="s">
        <v>21</v>
      </c>
      <c r="AY164" s="159" t="s">
        <v>194</v>
      </c>
    </row>
    <row r="165" spans="2:65" s="1" customFormat="1" ht="33" customHeight="1">
      <c r="B165" s="32"/>
      <c r="C165" s="136" t="s">
        <v>232</v>
      </c>
      <c r="D165" s="136" t="s">
        <v>197</v>
      </c>
      <c r="E165" s="137" t="s">
        <v>2234</v>
      </c>
      <c r="F165" s="138" t="s">
        <v>2235</v>
      </c>
      <c r="G165" s="139" t="s">
        <v>279</v>
      </c>
      <c r="H165" s="140">
        <v>2.59</v>
      </c>
      <c r="I165" s="141"/>
      <c r="J165" s="142">
        <f>ROUND(I165*H165,2)</f>
        <v>0</v>
      </c>
      <c r="K165" s="138" t="s">
        <v>272</v>
      </c>
      <c r="L165" s="32"/>
      <c r="M165" s="143" t="s">
        <v>1</v>
      </c>
      <c r="N165" s="144" t="s">
        <v>48</v>
      </c>
      <c r="P165" s="145">
        <f>O165*H165</f>
        <v>0</v>
      </c>
      <c r="Q165" s="145">
        <v>0</v>
      </c>
      <c r="R165" s="145">
        <f>Q165*H165</f>
        <v>0</v>
      </c>
      <c r="S165" s="145">
        <v>0</v>
      </c>
      <c r="T165" s="146">
        <f>S165*H165</f>
        <v>0</v>
      </c>
      <c r="AR165" s="147" t="s">
        <v>193</v>
      </c>
      <c r="AT165" s="147" t="s">
        <v>197</v>
      </c>
      <c r="AU165" s="147" t="s">
        <v>91</v>
      </c>
      <c r="AY165" s="17" t="s">
        <v>194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17" t="s">
        <v>21</v>
      </c>
      <c r="BK165" s="148">
        <f>ROUND(I165*H165,2)</f>
        <v>0</v>
      </c>
      <c r="BL165" s="17" t="s">
        <v>193</v>
      </c>
      <c r="BM165" s="147" t="s">
        <v>2236</v>
      </c>
    </row>
    <row r="166" spans="2:65" s="1" customFormat="1" ht="29.25">
      <c r="B166" s="32"/>
      <c r="D166" s="149" t="s">
        <v>202</v>
      </c>
      <c r="F166" s="150" t="s">
        <v>2237</v>
      </c>
      <c r="I166" s="151"/>
      <c r="L166" s="32"/>
      <c r="M166" s="152"/>
      <c r="T166" s="56"/>
      <c r="AT166" s="17" t="s">
        <v>202</v>
      </c>
      <c r="AU166" s="17" t="s">
        <v>91</v>
      </c>
    </row>
    <row r="167" spans="2:65" s="1" customFormat="1" ht="11.25">
      <c r="B167" s="32"/>
      <c r="D167" s="156" t="s">
        <v>275</v>
      </c>
      <c r="F167" s="157" t="s">
        <v>2238</v>
      </c>
      <c r="I167" s="151"/>
      <c r="L167" s="32"/>
      <c r="M167" s="152"/>
      <c r="T167" s="56"/>
      <c r="AT167" s="17" t="s">
        <v>275</v>
      </c>
      <c r="AU167" s="17" t="s">
        <v>91</v>
      </c>
    </row>
    <row r="168" spans="2:65" s="12" customFormat="1" ht="11.25">
      <c r="B168" s="158"/>
      <c r="D168" s="149" t="s">
        <v>283</v>
      </c>
      <c r="F168" s="160" t="s">
        <v>2239</v>
      </c>
      <c r="H168" s="161">
        <v>2.59</v>
      </c>
      <c r="I168" s="162"/>
      <c r="L168" s="158"/>
      <c r="M168" s="163"/>
      <c r="T168" s="164"/>
      <c r="AT168" s="159" t="s">
        <v>283</v>
      </c>
      <c r="AU168" s="159" t="s">
        <v>91</v>
      </c>
      <c r="AV168" s="12" t="s">
        <v>91</v>
      </c>
      <c r="AW168" s="12" t="s">
        <v>4</v>
      </c>
      <c r="AX168" s="12" t="s">
        <v>21</v>
      </c>
      <c r="AY168" s="159" t="s">
        <v>194</v>
      </c>
    </row>
    <row r="169" spans="2:65" s="1" customFormat="1" ht="37.9" customHeight="1">
      <c r="B169" s="32"/>
      <c r="C169" s="136" t="s">
        <v>237</v>
      </c>
      <c r="D169" s="136" t="s">
        <v>197</v>
      </c>
      <c r="E169" s="137" t="s">
        <v>419</v>
      </c>
      <c r="F169" s="138" t="s">
        <v>420</v>
      </c>
      <c r="G169" s="139" t="s">
        <v>279</v>
      </c>
      <c r="H169" s="140">
        <v>6.2590000000000003</v>
      </c>
      <c r="I169" s="141"/>
      <c r="J169" s="142">
        <f>ROUND(I169*H169,2)</f>
        <v>0</v>
      </c>
      <c r="K169" s="138" t="s">
        <v>272</v>
      </c>
      <c r="L169" s="32"/>
      <c r="M169" s="143" t="s">
        <v>1</v>
      </c>
      <c r="N169" s="144" t="s">
        <v>48</v>
      </c>
      <c r="P169" s="145">
        <f>O169*H169</f>
        <v>0</v>
      </c>
      <c r="Q169" s="145">
        <v>0</v>
      </c>
      <c r="R169" s="145">
        <f>Q169*H169</f>
        <v>0</v>
      </c>
      <c r="S169" s="145">
        <v>0</v>
      </c>
      <c r="T169" s="146">
        <f>S169*H169</f>
        <v>0</v>
      </c>
      <c r="AR169" s="147" t="s">
        <v>193</v>
      </c>
      <c r="AT169" s="147" t="s">
        <v>197</v>
      </c>
      <c r="AU169" s="147" t="s">
        <v>91</v>
      </c>
      <c r="AY169" s="17" t="s">
        <v>194</v>
      </c>
      <c r="BE169" s="148">
        <f>IF(N169="základní",J169,0)</f>
        <v>0</v>
      </c>
      <c r="BF169" s="148">
        <f>IF(N169="snížená",J169,0)</f>
        <v>0</v>
      </c>
      <c r="BG169" s="148">
        <f>IF(N169="zákl. přenesená",J169,0)</f>
        <v>0</v>
      </c>
      <c r="BH169" s="148">
        <f>IF(N169="sníž. přenesená",J169,0)</f>
        <v>0</v>
      </c>
      <c r="BI169" s="148">
        <f>IF(N169="nulová",J169,0)</f>
        <v>0</v>
      </c>
      <c r="BJ169" s="17" t="s">
        <v>21</v>
      </c>
      <c r="BK169" s="148">
        <f>ROUND(I169*H169,2)</f>
        <v>0</v>
      </c>
      <c r="BL169" s="17" t="s">
        <v>193</v>
      </c>
      <c r="BM169" s="147" t="s">
        <v>2240</v>
      </c>
    </row>
    <row r="170" spans="2:65" s="1" customFormat="1" ht="39">
      <c r="B170" s="32"/>
      <c r="D170" s="149" t="s">
        <v>202</v>
      </c>
      <c r="F170" s="150" t="s">
        <v>422</v>
      </c>
      <c r="I170" s="151"/>
      <c r="L170" s="32"/>
      <c r="M170" s="152"/>
      <c r="T170" s="56"/>
      <c r="AT170" s="17" t="s">
        <v>202</v>
      </c>
      <c r="AU170" s="17" t="s">
        <v>91</v>
      </c>
    </row>
    <row r="171" spans="2:65" s="1" customFormat="1" ht="11.25">
      <c r="B171" s="32"/>
      <c r="D171" s="156" t="s">
        <v>275</v>
      </c>
      <c r="F171" s="157" t="s">
        <v>423</v>
      </c>
      <c r="I171" s="151"/>
      <c r="L171" s="32"/>
      <c r="M171" s="152"/>
      <c r="T171" s="56"/>
      <c r="AT171" s="17" t="s">
        <v>275</v>
      </c>
      <c r="AU171" s="17" t="s">
        <v>91</v>
      </c>
    </row>
    <row r="172" spans="2:65" s="1" customFormat="1" ht="37.9" customHeight="1">
      <c r="B172" s="32"/>
      <c r="C172" s="136" t="s">
        <v>26</v>
      </c>
      <c r="D172" s="136" t="s">
        <v>197</v>
      </c>
      <c r="E172" s="137" t="s">
        <v>804</v>
      </c>
      <c r="F172" s="138" t="s">
        <v>805</v>
      </c>
      <c r="G172" s="139" t="s">
        <v>279</v>
      </c>
      <c r="H172" s="140">
        <v>12.041</v>
      </c>
      <c r="I172" s="141"/>
      <c r="J172" s="142">
        <f>ROUND(I172*H172,2)</f>
        <v>0</v>
      </c>
      <c r="K172" s="138" t="s">
        <v>272</v>
      </c>
      <c r="L172" s="32"/>
      <c r="M172" s="143" t="s">
        <v>1</v>
      </c>
      <c r="N172" s="144" t="s">
        <v>48</v>
      </c>
      <c r="P172" s="145">
        <f>O172*H172</f>
        <v>0</v>
      </c>
      <c r="Q172" s="145">
        <v>0</v>
      </c>
      <c r="R172" s="145">
        <f>Q172*H172</f>
        <v>0</v>
      </c>
      <c r="S172" s="145">
        <v>0</v>
      </c>
      <c r="T172" s="146">
        <f>S172*H172</f>
        <v>0</v>
      </c>
      <c r="AR172" s="147" t="s">
        <v>193</v>
      </c>
      <c r="AT172" s="147" t="s">
        <v>197</v>
      </c>
      <c r="AU172" s="147" t="s">
        <v>91</v>
      </c>
      <c r="AY172" s="17" t="s">
        <v>194</v>
      </c>
      <c r="BE172" s="148">
        <f>IF(N172="základní",J172,0)</f>
        <v>0</v>
      </c>
      <c r="BF172" s="148">
        <f>IF(N172="snížená",J172,0)</f>
        <v>0</v>
      </c>
      <c r="BG172" s="148">
        <f>IF(N172="zákl. přenesená",J172,0)</f>
        <v>0</v>
      </c>
      <c r="BH172" s="148">
        <f>IF(N172="sníž. přenesená",J172,0)</f>
        <v>0</v>
      </c>
      <c r="BI172" s="148">
        <f>IF(N172="nulová",J172,0)</f>
        <v>0</v>
      </c>
      <c r="BJ172" s="17" t="s">
        <v>21</v>
      </c>
      <c r="BK172" s="148">
        <f>ROUND(I172*H172,2)</f>
        <v>0</v>
      </c>
      <c r="BL172" s="17" t="s">
        <v>193</v>
      </c>
      <c r="BM172" s="147" t="s">
        <v>2241</v>
      </c>
    </row>
    <row r="173" spans="2:65" s="1" customFormat="1" ht="39">
      <c r="B173" s="32"/>
      <c r="D173" s="149" t="s">
        <v>202</v>
      </c>
      <c r="F173" s="150" t="s">
        <v>807</v>
      </c>
      <c r="I173" s="151"/>
      <c r="L173" s="32"/>
      <c r="M173" s="152"/>
      <c r="T173" s="56"/>
      <c r="AT173" s="17" t="s">
        <v>202</v>
      </c>
      <c r="AU173" s="17" t="s">
        <v>91</v>
      </c>
    </row>
    <row r="174" spans="2:65" s="1" customFormat="1" ht="11.25">
      <c r="B174" s="32"/>
      <c r="D174" s="156" t="s">
        <v>275</v>
      </c>
      <c r="F174" s="157" t="s">
        <v>808</v>
      </c>
      <c r="I174" s="151"/>
      <c r="L174" s="32"/>
      <c r="M174" s="152"/>
      <c r="T174" s="56"/>
      <c r="AT174" s="17" t="s">
        <v>275</v>
      </c>
      <c r="AU174" s="17" t="s">
        <v>91</v>
      </c>
    </row>
    <row r="175" spans="2:65" s="1" customFormat="1" ht="24.2" customHeight="1">
      <c r="B175" s="32"/>
      <c r="C175" s="136" t="s">
        <v>246</v>
      </c>
      <c r="D175" s="136" t="s">
        <v>197</v>
      </c>
      <c r="E175" s="137" t="s">
        <v>393</v>
      </c>
      <c r="F175" s="138" t="s">
        <v>394</v>
      </c>
      <c r="G175" s="139" t="s">
        <v>279</v>
      </c>
      <c r="H175" s="140">
        <v>6.2590000000000003</v>
      </c>
      <c r="I175" s="141"/>
      <c r="J175" s="142">
        <f>ROUND(I175*H175,2)</f>
        <v>0</v>
      </c>
      <c r="K175" s="138" t="s">
        <v>272</v>
      </c>
      <c r="L175" s="32"/>
      <c r="M175" s="143" t="s">
        <v>1</v>
      </c>
      <c r="N175" s="144" t="s">
        <v>48</v>
      </c>
      <c r="P175" s="145">
        <f>O175*H175</f>
        <v>0</v>
      </c>
      <c r="Q175" s="145">
        <v>0</v>
      </c>
      <c r="R175" s="145">
        <f>Q175*H175</f>
        <v>0</v>
      </c>
      <c r="S175" s="145">
        <v>0</v>
      </c>
      <c r="T175" s="146">
        <f>S175*H175</f>
        <v>0</v>
      </c>
      <c r="AR175" s="147" t="s">
        <v>193</v>
      </c>
      <c r="AT175" s="147" t="s">
        <v>197</v>
      </c>
      <c r="AU175" s="147" t="s">
        <v>91</v>
      </c>
      <c r="AY175" s="17" t="s">
        <v>194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17" t="s">
        <v>21</v>
      </c>
      <c r="BK175" s="148">
        <f>ROUND(I175*H175,2)</f>
        <v>0</v>
      </c>
      <c r="BL175" s="17" t="s">
        <v>193</v>
      </c>
      <c r="BM175" s="147" t="s">
        <v>2242</v>
      </c>
    </row>
    <row r="176" spans="2:65" s="1" customFormat="1" ht="29.25">
      <c r="B176" s="32"/>
      <c r="D176" s="149" t="s">
        <v>202</v>
      </c>
      <c r="F176" s="150" t="s">
        <v>396</v>
      </c>
      <c r="I176" s="151"/>
      <c r="L176" s="32"/>
      <c r="M176" s="152"/>
      <c r="T176" s="56"/>
      <c r="AT176" s="17" t="s">
        <v>202</v>
      </c>
      <c r="AU176" s="17" t="s">
        <v>91</v>
      </c>
    </row>
    <row r="177" spans="2:65" s="1" customFormat="1" ht="11.25">
      <c r="B177" s="32"/>
      <c r="D177" s="156" t="s">
        <v>275</v>
      </c>
      <c r="F177" s="157" t="s">
        <v>397</v>
      </c>
      <c r="I177" s="151"/>
      <c r="L177" s="32"/>
      <c r="M177" s="152"/>
      <c r="T177" s="56"/>
      <c r="AT177" s="17" t="s">
        <v>275</v>
      </c>
      <c r="AU177" s="17" t="s">
        <v>91</v>
      </c>
    </row>
    <row r="178" spans="2:65" s="12" customFormat="1" ht="11.25">
      <c r="B178" s="158"/>
      <c r="D178" s="149" t="s">
        <v>283</v>
      </c>
      <c r="E178" s="159" t="s">
        <v>1</v>
      </c>
      <c r="F178" s="160" t="s">
        <v>2243</v>
      </c>
      <c r="H178" s="161">
        <v>6.2590000000000003</v>
      </c>
      <c r="I178" s="162"/>
      <c r="L178" s="158"/>
      <c r="M178" s="163"/>
      <c r="T178" s="164"/>
      <c r="AT178" s="159" t="s">
        <v>283</v>
      </c>
      <c r="AU178" s="159" t="s">
        <v>91</v>
      </c>
      <c r="AV178" s="12" t="s">
        <v>91</v>
      </c>
      <c r="AW178" s="12" t="s">
        <v>38</v>
      </c>
      <c r="AX178" s="12" t="s">
        <v>21</v>
      </c>
      <c r="AY178" s="159" t="s">
        <v>194</v>
      </c>
    </row>
    <row r="179" spans="2:65" s="1" customFormat="1" ht="24.2" customHeight="1">
      <c r="B179" s="32"/>
      <c r="C179" s="136" t="s">
        <v>8</v>
      </c>
      <c r="D179" s="136" t="s">
        <v>197</v>
      </c>
      <c r="E179" s="137" t="s">
        <v>1274</v>
      </c>
      <c r="F179" s="138" t="s">
        <v>1275</v>
      </c>
      <c r="G179" s="139" t="s">
        <v>279</v>
      </c>
      <c r="H179" s="140">
        <v>12.041</v>
      </c>
      <c r="I179" s="141"/>
      <c r="J179" s="142">
        <f>ROUND(I179*H179,2)</f>
        <v>0</v>
      </c>
      <c r="K179" s="138" t="s">
        <v>272</v>
      </c>
      <c r="L179" s="32"/>
      <c r="M179" s="143" t="s">
        <v>1</v>
      </c>
      <c r="N179" s="144" t="s">
        <v>48</v>
      </c>
      <c r="P179" s="145">
        <f>O179*H179</f>
        <v>0</v>
      </c>
      <c r="Q179" s="145">
        <v>0</v>
      </c>
      <c r="R179" s="145">
        <f>Q179*H179</f>
        <v>0</v>
      </c>
      <c r="S179" s="145">
        <v>0</v>
      </c>
      <c r="T179" s="146">
        <f>S179*H179</f>
        <v>0</v>
      </c>
      <c r="AR179" s="147" t="s">
        <v>193</v>
      </c>
      <c r="AT179" s="147" t="s">
        <v>197</v>
      </c>
      <c r="AU179" s="147" t="s">
        <v>91</v>
      </c>
      <c r="AY179" s="17" t="s">
        <v>194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7" t="s">
        <v>21</v>
      </c>
      <c r="BK179" s="148">
        <f>ROUND(I179*H179,2)</f>
        <v>0</v>
      </c>
      <c r="BL179" s="17" t="s">
        <v>193</v>
      </c>
      <c r="BM179" s="147" t="s">
        <v>2244</v>
      </c>
    </row>
    <row r="180" spans="2:65" s="1" customFormat="1" ht="29.25">
      <c r="B180" s="32"/>
      <c r="D180" s="149" t="s">
        <v>202</v>
      </c>
      <c r="F180" s="150" t="s">
        <v>1277</v>
      </c>
      <c r="I180" s="151"/>
      <c r="L180" s="32"/>
      <c r="M180" s="152"/>
      <c r="T180" s="56"/>
      <c r="AT180" s="17" t="s">
        <v>202</v>
      </c>
      <c r="AU180" s="17" t="s">
        <v>91</v>
      </c>
    </row>
    <row r="181" spans="2:65" s="1" customFormat="1" ht="11.25">
      <c r="B181" s="32"/>
      <c r="D181" s="156" t="s">
        <v>275</v>
      </c>
      <c r="F181" s="157" t="s">
        <v>1278</v>
      </c>
      <c r="I181" s="151"/>
      <c r="L181" s="32"/>
      <c r="M181" s="152"/>
      <c r="T181" s="56"/>
      <c r="AT181" s="17" t="s">
        <v>275</v>
      </c>
      <c r="AU181" s="17" t="s">
        <v>91</v>
      </c>
    </row>
    <row r="182" spans="2:65" s="12" customFormat="1" ht="11.25">
      <c r="B182" s="158"/>
      <c r="D182" s="149" t="s">
        <v>283</v>
      </c>
      <c r="E182" s="159" t="s">
        <v>1</v>
      </c>
      <c r="F182" s="160" t="s">
        <v>2245</v>
      </c>
      <c r="H182" s="161">
        <v>12.041</v>
      </c>
      <c r="I182" s="162"/>
      <c r="L182" s="158"/>
      <c r="M182" s="163"/>
      <c r="T182" s="164"/>
      <c r="AT182" s="159" t="s">
        <v>283</v>
      </c>
      <c r="AU182" s="159" t="s">
        <v>91</v>
      </c>
      <c r="AV182" s="12" t="s">
        <v>91</v>
      </c>
      <c r="AW182" s="12" t="s">
        <v>38</v>
      </c>
      <c r="AX182" s="12" t="s">
        <v>21</v>
      </c>
      <c r="AY182" s="159" t="s">
        <v>194</v>
      </c>
    </row>
    <row r="183" spans="2:65" s="1" customFormat="1" ht="33" customHeight="1">
      <c r="B183" s="32"/>
      <c r="C183" s="136" t="s">
        <v>255</v>
      </c>
      <c r="D183" s="136" t="s">
        <v>197</v>
      </c>
      <c r="E183" s="137" t="s">
        <v>432</v>
      </c>
      <c r="F183" s="138" t="s">
        <v>433</v>
      </c>
      <c r="G183" s="139" t="s">
        <v>363</v>
      </c>
      <c r="H183" s="140">
        <v>38.43</v>
      </c>
      <c r="I183" s="141"/>
      <c r="J183" s="142">
        <f>ROUND(I183*H183,2)</f>
        <v>0</v>
      </c>
      <c r="K183" s="138" t="s">
        <v>272</v>
      </c>
      <c r="L183" s="32"/>
      <c r="M183" s="143" t="s">
        <v>1</v>
      </c>
      <c r="N183" s="144" t="s">
        <v>48</v>
      </c>
      <c r="P183" s="145">
        <f>O183*H183</f>
        <v>0</v>
      </c>
      <c r="Q183" s="145">
        <v>0</v>
      </c>
      <c r="R183" s="145">
        <f>Q183*H183</f>
        <v>0</v>
      </c>
      <c r="S183" s="145">
        <v>0</v>
      </c>
      <c r="T183" s="146">
        <f>S183*H183</f>
        <v>0</v>
      </c>
      <c r="AR183" s="147" t="s">
        <v>193</v>
      </c>
      <c r="AT183" s="147" t="s">
        <v>197</v>
      </c>
      <c r="AU183" s="147" t="s">
        <v>91</v>
      </c>
      <c r="AY183" s="17" t="s">
        <v>194</v>
      </c>
      <c r="BE183" s="148">
        <f>IF(N183="základní",J183,0)</f>
        <v>0</v>
      </c>
      <c r="BF183" s="148">
        <f>IF(N183="snížená",J183,0)</f>
        <v>0</v>
      </c>
      <c r="BG183" s="148">
        <f>IF(N183="zákl. přenesená",J183,0)</f>
        <v>0</v>
      </c>
      <c r="BH183" s="148">
        <f>IF(N183="sníž. přenesená",J183,0)</f>
        <v>0</v>
      </c>
      <c r="BI183" s="148">
        <f>IF(N183="nulová",J183,0)</f>
        <v>0</v>
      </c>
      <c r="BJ183" s="17" t="s">
        <v>21</v>
      </c>
      <c r="BK183" s="148">
        <f>ROUND(I183*H183,2)</f>
        <v>0</v>
      </c>
      <c r="BL183" s="17" t="s">
        <v>193</v>
      </c>
      <c r="BM183" s="147" t="s">
        <v>2246</v>
      </c>
    </row>
    <row r="184" spans="2:65" s="1" customFormat="1" ht="29.25">
      <c r="B184" s="32"/>
      <c r="D184" s="149" t="s">
        <v>202</v>
      </c>
      <c r="F184" s="150" t="s">
        <v>435</v>
      </c>
      <c r="I184" s="151"/>
      <c r="L184" s="32"/>
      <c r="M184" s="152"/>
      <c r="T184" s="56"/>
      <c r="AT184" s="17" t="s">
        <v>202</v>
      </c>
      <c r="AU184" s="17" t="s">
        <v>91</v>
      </c>
    </row>
    <row r="185" spans="2:65" s="1" customFormat="1" ht="11.25">
      <c r="B185" s="32"/>
      <c r="D185" s="156" t="s">
        <v>275</v>
      </c>
      <c r="F185" s="157" t="s">
        <v>436</v>
      </c>
      <c r="I185" s="151"/>
      <c r="L185" s="32"/>
      <c r="M185" s="152"/>
      <c r="T185" s="56"/>
      <c r="AT185" s="17" t="s">
        <v>275</v>
      </c>
      <c r="AU185" s="17" t="s">
        <v>91</v>
      </c>
    </row>
    <row r="186" spans="2:65" s="12" customFormat="1" ht="11.25">
      <c r="B186" s="158"/>
      <c r="D186" s="149" t="s">
        <v>283</v>
      </c>
      <c r="E186" s="159" t="s">
        <v>1</v>
      </c>
      <c r="F186" s="160" t="s">
        <v>2247</v>
      </c>
      <c r="H186" s="161">
        <v>18.3</v>
      </c>
      <c r="I186" s="162"/>
      <c r="L186" s="158"/>
      <c r="M186" s="163"/>
      <c r="T186" s="164"/>
      <c r="AT186" s="159" t="s">
        <v>283</v>
      </c>
      <c r="AU186" s="159" t="s">
        <v>91</v>
      </c>
      <c r="AV186" s="12" t="s">
        <v>91</v>
      </c>
      <c r="AW186" s="12" t="s">
        <v>38</v>
      </c>
      <c r="AX186" s="12" t="s">
        <v>21</v>
      </c>
      <c r="AY186" s="159" t="s">
        <v>194</v>
      </c>
    </row>
    <row r="187" spans="2:65" s="12" customFormat="1" ht="11.25">
      <c r="B187" s="158"/>
      <c r="D187" s="149" t="s">
        <v>283</v>
      </c>
      <c r="F187" s="160" t="s">
        <v>2248</v>
      </c>
      <c r="H187" s="161">
        <v>38.43</v>
      </c>
      <c r="I187" s="162"/>
      <c r="L187" s="158"/>
      <c r="M187" s="163"/>
      <c r="T187" s="164"/>
      <c r="AT187" s="159" t="s">
        <v>283</v>
      </c>
      <c r="AU187" s="159" t="s">
        <v>91</v>
      </c>
      <c r="AV187" s="12" t="s">
        <v>91</v>
      </c>
      <c r="AW187" s="12" t="s">
        <v>4</v>
      </c>
      <c r="AX187" s="12" t="s">
        <v>21</v>
      </c>
      <c r="AY187" s="159" t="s">
        <v>194</v>
      </c>
    </row>
    <row r="188" spans="2:65" s="1" customFormat="1" ht="24.2" customHeight="1">
      <c r="B188" s="32"/>
      <c r="C188" s="136" t="s">
        <v>340</v>
      </c>
      <c r="D188" s="136" t="s">
        <v>197</v>
      </c>
      <c r="E188" s="137" t="s">
        <v>438</v>
      </c>
      <c r="F188" s="138" t="s">
        <v>439</v>
      </c>
      <c r="G188" s="139" t="s">
        <v>279</v>
      </c>
      <c r="H188" s="140">
        <v>11.802</v>
      </c>
      <c r="I188" s="141"/>
      <c r="J188" s="142">
        <f>ROUND(I188*H188,2)</f>
        <v>0</v>
      </c>
      <c r="K188" s="138" t="s">
        <v>272</v>
      </c>
      <c r="L188" s="32"/>
      <c r="M188" s="143" t="s">
        <v>1</v>
      </c>
      <c r="N188" s="144" t="s">
        <v>48</v>
      </c>
      <c r="P188" s="145">
        <f>O188*H188</f>
        <v>0</v>
      </c>
      <c r="Q188" s="145">
        <v>0</v>
      </c>
      <c r="R188" s="145">
        <f>Q188*H188</f>
        <v>0</v>
      </c>
      <c r="S188" s="145">
        <v>0</v>
      </c>
      <c r="T188" s="146">
        <f>S188*H188</f>
        <v>0</v>
      </c>
      <c r="AR188" s="147" t="s">
        <v>193</v>
      </c>
      <c r="AT188" s="147" t="s">
        <v>197</v>
      </c>
      <c r="AU188" s="147" t="s">
        <v>91</v>
      </c>
      <c r="AY188" s="17" t="s">
        <v>194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21</v>
      </c>
      <c r="BK188" s="148">
        <f>ROUND(I188*H188,2)</f>
        <v>0</v>
      </c>
      <c r="BL188" s="17" t="s">
        <v>193</v>
      </c>
      <c r="BM188" s="147" t="s">
        <v>2249</v>
      </c>
    </row>
    <row r="189" spans="2:65" s="1" customFormat="1" ht="11.25">
      <c r="B189" s="32"/>
      <c r="D189" s="149" t="s">
        <v>202</v>
      </c>
      <c r="F189" s="150" t="s">
        <v>439</v>
      </c>
      <c r="I189" s="151"/>
      <c r="L189" s="32"/>
      <c r="M189" s="152"/>
      <c r="T189" s="56"/>
      <c r="AT189" s="17" t="s">
        <v>202</v>
      </c>
      <c r="AU189" s="17" t="s">
        <v>91</v>
      </c>
    </row>
    <row r="190" spans="2:65" s="1" customFormat="1" ht="11.25">
      <c r="B190" s="32"/>
      <c r="D190" s="156" t="s">
        <v>275</v>
      </c>
      <c r="F190" s="157" t="s">
        <v>441</v>
      </c>
      <c r="I190" s="151"/>
      <c r="L190" s="32"/>
      <c r="M190" s="152"/>
      <c r="T190" s="56"/>
      <c r="AT190" s="17" t="s">
        <v>275</v>
      </c>
      <c r="AU190" s="17" t="s">
        <v>91</v>
      </c>
    </row>
    <row r="191" spans="2:65" s="12" customFormat="1" ht="11.25">
      <c r="B191" s="158"/>
      <c r="D191" s="149" t="s">
        <v>283</v>
      </c>
      <c r="E191" s="159" t="s">
        <v>1</v>
      </c>
      <c r="F191" s="160" t="s">
        <v>2250</v>
      </c>
      <c r="H191" s="161">
        <v>11.802</v>
      </c>
      <c r="I191" s="162"/>
      <c r="L191" s="158"/>
      <c r="M191" s="163"/>
      <c r="T191" s="164"/>
      <c r="AT191" s="159" t="s">
        <v>283</v>
      </c>
      <c r="AU191" s="159" t="s">
        <v>91</v>
      </c>
      <c r="AV191" s="12" t="s">
        <v>91</v>
      </c>
      <c r="AW191" s="12" t="s">
        <v>38</v>
      </c>
      <c r="AX191" s="12" t="s">
        <v>83</v>
      </c>
      <c r="AY191" s="159" t="s">
        <v>194</v>
      </c>
    </row>
    <row r="192" spans="2:65" s="1" customFormat="1" ht="24.2" customHeight="1">
      <c r="B192" s="32"/>
      <c r="C192" s="136" t="s">
        <v>346</v>
      </c>
      <c r="D192" s="136" t="s">
        <v>197</v>
      </c>
      <c r="E192" s="137" t="s">
        <v>1076</v>
      </c>
      <c r="F192" s="138" t="s">
        <v>1077</v>
      </c>
      <c r="G192" s="139" t="s">
        <v>279</v>
      </c>
      <c r="H192" s="140">
        <v>15.25</v>
      </c>
      <c r="I192" s="141"/>
      <c r="J192" s="142">
        <f>ROUND(I192*H192,2)</f>
        <v>0</v>
      </c>
      <c r="K192" s="138" t="s">
        <v>272</v>
      </c>
      <c r="L192" s="32"/>
      <c r="M192" s="143" t="s">
        <v>1</v>
      </c>
      <c r="N192" s="144" t="s">
        <v>48</v>
      </c>
      <c r="P192" s="145">
        <f>O192*H192</f>
        <v>0</v>
      </c>
      <c r="Q192" s="145">
        <v>0</v>
      </c>
      <c r="R192" s="145">
        <f>Q192*H192</f>
        <v>0</v>
      </c>
      <c r="S192" s="145">
        <v>0</v>
      </c>
      <c r="T192" s="146">
        <f>S192*H192</f>
        <v>0</v>
      </c>
      <c r="AR192" s="147" t="s">
        <v>193</v>
      </c>
      <c r="AT192" s="147" t="s">
        <v>197</v>
      </c>
      <c r="AU192" s="147" t="s">
        <v>91</v>
      </c>
      <c r="AY192" s="17" t="s">
        <v>194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7" t="s">
        <v>21</v>
      </c>
      <c r="BK192" s="148">
        <f>ROUND(I192*H192,2)</f>
        <v>0</v>
      </c>
      <c r="BL192" s="17" t="s">
        <v>193</v>
      </c>
      <c r="BM192" s="147" t="s">
        <v>2251</v>
      </c>
    </row>
    <row r="193" spans="2:65" s="1" customFormat="1" ht="39">
      <c r="B193" s="32"/>
      <c r="D193" s="149" t="s">
        <v>202</v>
      </c>
      <c r="F193" s="150" t="s">
        <v>1079</v>
      </c>
      <c r="I193" s="151"/>
      <c r="L193" s="32"/>
      <c r="M193" s="152"/>
      <c r="T193" s="56"/>
      <c r="AT193" s="17" t="s">
        <v>202</v>
      </c>
      <c r="AU193" s="17" t="s">
        <v>91</v>
      </c>
    </row>
    <row r="194" spans="2:65" s="1" customFormat="1" ht="11.25">
      <c r="B194" s="32"/>
      <c r="D194" s="156" t="s">
        <v>275</v>
      </c>
      <c r="F194" s="157" t="s">
        <v>1080</v>
      </c>
      <c r="I194" s="151"/>
      <c r="L194" s="32"/>
      <c r="M194" s="152"/>
      <c r="T194" s="56"/>
      <c r="AT194" s="17" t="s">
        <v>275</v>
      </c>
      <c r="AU194" s="17" t="s">
        <v>91</v>
      </c>
    </row>
    <row r="195" spans="2:65" s="12" customFormat="1" ht="11.25">
      <c r="B195" s="158"/>
      <c r="D195" s="149" t="s">
        <v>283</v>
      </c>
      <c r="E195" s="159" t="s">
        <v>1</v>
      </c>
      <c r="F195" s="160" t="s">
        <v>2252</v>
      </c>
      <c r="H195" s="161">
        <v>15.25</v>
      </c>
      <c r="I195" s="162"/>
      <c r="L195" s="158"/>
      <c r="M195" s="163"/>
      <c r="T195" s="164"/>
      <c r="AT195" s="159" t="s">
        <v>283</v>
      </c>
      <c r="AU195" s="159" t="s">
        <v>91</v>
      </c>
      <c r="AV195" s="12" t="s">
        <v>91</v>
      </c>
      <c r="AW195" s="12" t="s">
        <v>38</v>
      </c>
      <c r="AX195" s="12" t="s">
        <v>21</v>
      </c>
      <c r="AY195" s="159" t="s">
        <v>194</v>
      </c>
    </row>
    <row r="196" spans="2:65" s="1" customFormat="1" ht="16.5" customHeight="1">
      <c r="B196" s="32"/>
      <c r="C196" s="172" t="s">
        <v>352</v>
      </c>
      <c r="D196" s="172" t="s">
        <v>301</v>
      </c>
      <c r="E196" s="173" t="s">
        <v>1085</v>
      </c>
      <c r="F196" s="174" t="s">
        <v>1086</v>
      </c>
      <c r="G196" s="175" t="s">
        <v>363</v>
      </c>
      <c r="H196" s="176">
        <v>28.823</v>
      </c>
      <c r="I196" s="177"/>
      <c r="J196" s="178">
        <f>ROUND(I196*H196,2)</f>
        <v>0</v>
      </c>
      <c r="K196" s="174" t="s">
        <v>272</v>
      </c>
      <c r="L196" s="179"/>
      <c r="M196" s="180" t="s">
        <v>1</v>
      </c>
      <c r="N196" s="181" t="s">
        <v>48</v>
      </c>
      <c r="P196" s="145">
        <f>O196*H196</f>
        <v>0</v>
      </c>
      <c r="Q196" s="145">
        <v>1</v>
      </c>
      <c r="R196" s="145">
        <f>Q196*H196</f>
        <v>28.823</v>
      </c>
      <c r="S196" s="145">
        <v>0</v>
      </c>
      <c r="T196" s="146">
        <f>S196*H196</f>
        <v>0</v>
      </c>
      <c r="AR196" s="147" t="s">
        <v>232</v>
      </c>
      <c r="AT196" s="147" t="s">
        <v>301</v>
      </c>
      <c r="AU196" s="147" t="s">
        <v>91</v>
      </c>
      <c r="AY196" s="17" t="s">
        <v>194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7" t="s">
        <v>21</v>
      </c>
      <c r="BK196" s="148">
        <f>ROUND(I196*H196,2)</f>
        <v>0</v>
      </c>
      <c r="BL196" s="17" t="s">
        <v>193</v>
      </c>
      <c r="BM196" s="147" t="s">
        <v>2253</v>
      </c>
    </row>
    <row r="197" spans="2:65" s="1" customFormat="1" ht="11.25">
      <c r="B197" s="32"/>
      <c r="D197" s="149" t="s">
        <v>202</v>
      </c>
      <c r="F197" s="150" t="s">
        <v>1086</v>
      </c>
      <c r="I197" s="151"/>
      <c r="L197" s="32"/>
      <c r="M197" s="152"/>
      <c r="T197" s="56"/>
      <c r="AT197" s="17" t="s">
        <v>202</v>
      </c>
      <c r="AU197" s="17" t="s">
        <v>91</v>
      </c>
    </row>
    <row r="198" spans="2:65" s="12" customFormat="1" ht="11.25">
      <c r="B198" s="158"/>
      <c r="D198" s="149" t="s">
        <v>283</v>
      </c>
      <c r="F198" s="160" t="s">
        <v>2254</v>
      </c>
      <c r="H198" s="161">
        <v>28.823</v>
      </c>
      <c r="I198" s="162"/>
      <c r="L198" s="158"/>
      <c r="M198" s="163"/>
      <c r="T198" s="164"/>
      <c r="AT198" s="159" t="s">
        <v>283</v>
      </c>
      <c r="AU198" s="159" t="s">
        <v>91</v>
      </c>
      <c r="AV198" s="12" t="s">
        <v>91</v>
      </c>
      <c r="AW198" s="12" t="s">
        <v>4</v>
      </c>
      <c r="AX198" s="12" t="s">
        <v>21</v>
      </c>
      <c r="AY198" s="159" t="s">
        <v>194</v>
      </c>
    </row>
    <row r="199" spans="2:65" s="11" customFormat="1" ht="22.9" customHeight="1">
      <c r="B199" s="124"/>
      <c r="D199" s="125" t="s">
        <v>82</v>
      </c>
      <c r="E199" s="134" t="s">
        <v>193</v>
      </c>
      <c r="F199" s="134" t="s">
        <v>1105</v>
      </c>
      <c r="I199" s="127"/>
      <c r="J199" s="135">
        <f>BK199</f>
        <v>0</v>
      </c>
      <c r="L199" s="124"/>
      <c r="M199" s="129"/>
      <c r="P199" s="130">
        <f>SUM(P200:P206)</f>
        <v>0</v>
      </c>
      <c r="R199" s="130">
        <f>SUM(R200:R206)</f>
        <v>11.531848499999999</v>
      </c>
      <c r="T199" s="131">
        <f>SUM(T200:T206)</f>
        <v>0</v>
      </c>
      <c r="AR199" s="125" t="s">
        <v>21</v>
      </c>
      <c r="AT199" s="132" t="s">
        <v>82</v>
      </c>
      <c r="AU199" s="132" t="s">
        <v>21</v>
      </c>
      <c r="AY199" s="125" t="s">
        <v>194</v>
      </c>
      <c r="BK199" s="133">
        <f>SUM(BK200:BK206)</f>
        <v>0</v>
      </c>
    </row>
    <row r="200" spans="2:65" s="1" customFormat="1" ht="24.2" customHeight="1">
      <c r="B200" s="32"/>
      <c r="C200" s="136" t="s">
        <v>360</v>
      </c>
      <c r="D200" s="136" t="s">
        <v>197</v>
      </c>
      <c r="E200" s="137" t="s">
        <v>1106</v>
      </c>
      <c r="F200" s="138" t="s">
        <v>1107</v>
      </c>
      <c r="G200" s="139" t="s">
        <v>279</v>
      </c>
      <c r="H200" s="140">
        <v>3.05</v>
      </c>
      <c r="I200" s="141"/>
      <c r="J200" s="142">
        <f>ROUND(I200*H200,2)</f>
        <v>0</v>
      </c>
      <c r="K200" s="138" t="s">
        <v>272</v>
      </c>
      <c r="L200" s="32"/>
      <c r="M200" s="143" t="s">
        <v>1</v>
      </c>
      <c r="N200" s="144" t="s">
        <v>48</v>
      </c>
      <c r="P200" s="145">
        <f>O200*H200</f>
        <v>0</v>
      </c>
      <c r="Q200" s="145">
        <v>1.8907700000000001</v>
      </c>
      <c r="R200" s="145">
        <f>Q200*H200</f>
        <v>5.7668485</v>
      </c>
      <c r="S200" s="145">
        <v>0</v>
      </c>
      <c r="T200" s="146">
        <f>S200*H200</f>
        <v>0</v>
      </c>
      <c r="AR200" s="147" t="s">
        <v>193</v>
      </c>
      <c r="AT200" s="147" t="s">
        <v>197</v>
      </c>
      <c r="AU200" s="147" t="s">
        <v>91</v>
      </c>
      <c r="AY200" s="17" t="s">
        <v>194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7" t="s">
        <v>21</v>
      </c>
      <c r="BK200" s="148">
        <f>ROUND(I200*H200,2)</f>
        <v>0</v>
      </c>
      <c r="BL200" s="17" t="s">
        <v>193</v>
      </c>
      <c r="BM200" s="147" t="s">
        <v>2255</v>
      </c>
    </row>
    <row r="201" spans="2:65" s="1" customFormat="1" ht="19.5">
      <c r="B201" s="32"/>
      <c r="D201" s="149" t="s">
        <v>202</v>
      </c>
      <c r="F201" s="150" t="s">
        <v>1109</v>
      </c>
      <c r="I201" s="151"/>
      <c r="L201" s="32"/>
      <c r="M201" s="152"/>
      <c r="T201" s="56"/>
      <c r="AT201" s="17" t="s">
        <v>202</v>
      </c>
      <c r="AU201" s="17" t="s">
        <v>91</v>
      </c>
    </row>
    <row r="202" spans="2:65" s="1" customFormat="1" ht="11.25">
      <c r="B202" s="32"/>
      <c r="D202" s="156" t="s">
        <v>275</v>
      </c>
      <c r="F202" s="157" t="s">
        <v>1110</v>
      </c>
      <c r="I202" s="151"/>
      <c r="L202" s="32"/>
      <c r="M202" s="152"/>
      <c r="T202" s="56"/>
      <c r="AT202" s="17" t="s">
        <v>275</v>
      </c>
      <c r="AU202" s="17" t="s">
        <v>91</v>
      </c>
    </row>
    <row r="203" spans="2:65" s="12" customFormat="1" ht="11.25">
      <c r="B203" s="158"/>
      <c r="D203" s="149" t="s">
        <v>283</v>
      </c>
      <c r="E203" s="159" t="s">
        <v>1</v>
      </c>
      <c r="F203" s="160" t="s">
        <v>2256</v>
      </c>
      <c r="H203" s="161">
        <v>3.05</v>
      </c>
      <c r="I203" s="162"/>
      <c r="L203" s="158"/>
      <c r="M203" s="163"/>
      <c r="T203" s="164"/>
      <c r="AT203" s="159" t="s">
        <v>283</v>
      </c>
      <c r="AU203" s="159" t="s">
        <v>91</v>
      </c>
      <c r="AV203" s="12" t="s">
        <v>91</v>
      </c>
      <c r="AW203" s="12" t="s">
        <v>38</v>
      </c>
      <c r="AX203" s="12" t="s">
        <v>83</v>
      </c>
      <c r="AY203" s="159" t="s">
        <v>194</v>
      </c>
    </row>
    <row r="204" spans="2:65" s="1" customFormat="1" ht="16.5" customHeight="1">
      <c r="B204" s="32"/>
      <c r="C204" s="172" t="s">
        <v>479</v>
      </c>
      <c r="D204" s="172" t="s">
        <v>301</v>
      </c>
      <c r="E204" s="173" t="s">
        <v>1085</v>
      </c>
      <c r="F204" s="174" t="s">
        <v>1086</v>
      </c>
      <c r="G204" s="175" t="s">
        <v>363</v>
      </c>
      <c r="H204" s="176">
        <v>5.7649999999999997</v>
      </c>
      <c r="I204" s="177"/>
      <c r="J204" s="178">
        <f>ROUND(I204*H204,2)</f>
        <v>0</v>
      </c>
      <c r="K204" s="174" t="s">
        <v>272</v>
      </c>
      <c r="L204" s="179"/>
      <c r="M204" s="180" t="s">
        <v>1</v>
      </c>
      <c r="N204" s="181" t="s">
        <v>48</v>
      </c>
      <c r="P204" s="145">
        <f>O204*H204</f>
        <v>0</v>
      </c>
      <c r="Q204" s="145">
        <v>1</v>
      </c>
      <c r="R204" s="145">
        <f>Q204*H204</f>
        <v>5.7649999999999997</v>
      </c>
      <c r="S204" s="145">
        <v>0</v>
      </c>
      <c r="T204" s="146">
        <f>S204*H204</f>
        <v>0</v>
      </c>
      <c r="AR204" s="147" t="s">
        <v>232</v>
      </c>
      <c r="AT204" s="147" t="s">
        <v>301</v>
      </c>
      <c r="AU204" s="147" t="s">
        <v>91</v>
      </c>
      <c r="AY204" s="17" t="s">
        <v>194</v>
      </c>
      <c r="BE204" s="148">
        <f>IF(N204="základní",J204,0)</f>
        <v>0</v>
      </c>
      <c r="BF204" s="148">
        <f>IF(N204="snížená",J204,0)</f>
        <v>0</v>
      </c>
      <c r="BG204" s="148">
        <f>IF(N204="zákl. přenesená",J204,0)</f>
        <v>0</v>
      </c>
      <c r="BH204" s="148">
        <f>IF(N204="sníž. přenesená",J204,0)</f>
        <v>0</v>
      </c>
      <c r="BI204" s="148">
        <f>IF(N204="nulová",J204,0)</f>
        <v>0</v>
      </c>
      <c r="BJ204" s="17" t="s">
        <v>21</v>
      </c>
      <c r="BK204" s="148">
        <f>ROUND(I204*H204,2)</f>
        <v>0</v>
      </c>
      <c r="BL204" s="17" t="s">
        <v>193</v>
      </c>
      <c r="BM204" s="147" t="s">
        <v>2257</v>
      </c>
    </row>
    <row r="205" spans="2:65" s="1" customFormat="1" ht="11.25">
      <c r="B205" s="32"/>
      <c r="D205" s="149" t="s">
        <v>202</v>
      </c>
      <c r="F205" s="150" t="s">
        <v>1086</v>
      </c>
      <c r="I205" s="151"/>
      <c r="L205" s="32"/>
      <c r="M205" s="152"/>
      <c r="T205" s="56"/>
      <c r="AT205" s="17" t="s">
        <v>202</v>
      </c>
      <c r="AU205" s="17" t="s">
        <v>91</v>
      </c>
    </row>
    <row r="206" spans="2:65" s="12" customFormat="1" ht="11.25">
      <c r="B206" s="158"/>
      <c r="D206" s="149" t="s">
        <v>283</v>
      </c>
      <c r="F206" s="160" t="s">
        <v>2258</v>
      </c>
      <c r="H206" s="161">
        <v>5.7649999999999997</v>
      </c>
      <c r="I206" s="162"/>
      <c r="L206" s="158"/>
      <c r="M206" s="163"/>
      <c r="T206" s="164"/>
      <c r="AT206" s="159" t="s">
        <v>283</v>
      </c>
      <c r="AU206" s="159" t="s">
        <v>91</v>
      </c>
      <c r="AV206" s="12" t="s">
        <v>91</v>
      </c>
      <c r="AW206" s="12" t="s">
        <v>4</v>
      </c>
      <c r="AX206" s="12" t="s">
        <v>21</v>
      </c>
      <c r="AY206" s="159" t="s">
        <v>194</v>
      </c>
    </row>
    <row r="207" spans="2:65" s="11" customFormat="1" ht="22.9" customHeight="1">
      <c r="B207" s="124"/>
      <c r="D207" s="125" t="s">
        <v>82</v>
      </c>
      <c r="E207" s="134" t="s">
        <v>232</v>
      </c>
      <c r="F207" s="134" t="s">
        <v>1140</v>
      </c>
      <c r="I207" s="127"/>
      <c r="J207" s="135">
        <f>BK207</f>
        <v>0</v>
      </c>
      <c r="L207" s="124"/>
      <c r="M207" s="129"/>
      <c r="P207" s="130">
        <f>SUM(P208:P222)</f>
        <v>0</v>
      </c>
      <c r="R207" s="130">
        <f>SUM(R208:R222)</f>
        <v>1.9133999999999998E-2</v>
      </c>
      <c r="T207" s="131">
        <f>SUM(T208:T222)</f>
        <v>0</v>
      </c>
      <c r="AR207" s="125" t="s">
        <v>21</v>
      </c>
      <c r="AT207" s="132" t="s">
        <v>82</v>
      </c>
      <c r="AU207" s="132" t="s">
        <v>21</v>
      </c>
      <c r="AY207" s="125" t="s">
        <v>194</v>
      </c>
      <c r="BK207" s="133">
        <f>SUM(BK208:BK222)</f>
        <v>0</v>
      </c>
    </row>
    <row r="208" spans="2:65" s="1" customFormat="1" ht="16.5" customHeight="1">
      <c r="B208" s="32"/>
      <c r="C208" s="136" t="s">
        <v>484</v>
      </c>
      <c r="D208" s="136" t="s">
        <v>197</v>
      </c>
      <c r="E208" s="137" t="s">
        <v>1933</v>
      </c>
      <c r="F208" s="138" t="s">
        <v>1934</v>
      </c>
      <c r="G208" s="139" t="s">
        <v>200</v>
      </c>
      <c r="H208" s="140">
        <v>8</v>
      </c>
      <c r="I208" s="141"/>
      <c r="J208" s="142">
        <f>ROUND(I208*H208,2)</f>
        <v>0</v>
      </c>
      <c r="K208" s="138" t="s">
        <v>1</v>
      </c>
      <c r="L208" s="32"/>
      <c r="M208" s="143" t="s">
        <v>1</v>
      </c>
      <c r="N208" s="144" t="s">
        <v>48</v>
      </c>
      <c r="P208" s="145">
        <f>O208*H208</f>
        <v>0</v>
      </c>
      <c r="Q208" s="145">
        <v>0</v>
      </c>
      <c r="R208" s="145">
        <f>Q208*H208</f>
        <v>0</v>
      </c>
      <c r="S208" s="145">
        <v>0</v>
      </c>
      <c r="T208" s="146">
        <f>S208*H208</f>
        <v>0</v>
      </c>
      <c r="AR208" s="147" t="s">
        <v>193</v>
      </c>
      <c r="AT208" s="147" t="s">
        <v>197</v>
      </c>
      <c r="AU208" s="147" t="s">
        <v>91</v>
      </c>
      <c r="AY208" s="17" t="s">
        <v>194</v>
      </c>
      <c r="BE208" s="148">
        <f>IF(N208="základní",J208,0)</f>
        <v>0</v>
      </c>
      <c r="BF208" s="148">
        <f>IF(N208="snížená",J208,0)</f>
        <v>0</v>
      </c>
      <c r="BG208" s="148">
        <f>IF(N208="zákl. přenesená",J208,0)</f>
        <v>0</v>
      </c>
      <c r="BH208" s="148">
        <f>IF(N208="sníž. přenesená",J208,0)</f>
        <v>0</v>
      </c>
      <c r="BI208" s="148">
        <f>IF(N208="nulová",J208,0)</f>
        <v>0</v>
      </c>
      <c r="BJ208" s="17" t="s">
        <v>21</v>
      </c>
      <c r="BK208" s="148">
        <f>ROUND(I208*H208,2)</f>
        <v>0</v>
      </c>
      <c r="BL208" s="17" t="s">
        <v>193</v>
      </c>
      <c r="BM208" s="147" t="s">
        <v>2259</v>
      </c>
    </row>
    <row r="209" spans="2:65" s="1" customFormat="1" ht="19.5">
      <c r="B209" s="32"/>
      <c r="D209" s="149" t="s">
        <v>202</v>
      </c>
      <c r="F209" s="150" t="s">
        <v>2260</v>
      </c>
      <c r="I209" s="151"/>
      <c r="L209" s="32"/>
      <c r="M209" s="152"/>
      <c r="T209" s="56"/>
      <c r="AT209" s="17" t="s">
        <v>202</v>
      </c>
      <c r="AU209" s="17" t="s">
        <v>91</v>
      </c>
    </row>
    <row r="210" spans="2:65" s="1" customFormat="1" ht="16.5" customHeight="1">
      <c r="B210" s="32"/>
      <c r="C210" s="136" t="s">
        <v>489</v>
      </c>
      <c r="D210" s="136" t="s">
        <v>197</v>
      </c>
      <c r="E210" s="137" t="s">
        <v>1141</v>
      </c>
      <c r="F210" s="138" t="s">
        <v>1142</v>
      </c>
      <c r="G210" s="139" t="s">
        <v>2066</v>
      </c>
      <c r="H210" s="140">
        <v>2</v>
      </c>
      <c r="I210" s="141"/>
      <c r="J210" s="142">
        <f>ROUND(I210*H210,2)</f>
        <v>0</v>
      </c>
      <c r="K210" s="138" t="s">
        <v>1</v>
      </c>
      <c r="L210" s="32"/>
      <c r="M210" s="143" t="s">
        <v>1</v>
      </c>
      <c r="N210" s="144" t="s">
        <v>48</v>
      </c>
      <c r="P210" s="145">
        <f>O210*H210</f>
        <v>0</v>
      </c>
      <c r="Q210" s="145">
        <v>0</v>
      </c>
      <c r="R210" s="145">
        <f>Q210*H210</f>
        <v>0</v>
      </c>
      <c r="S210" s="145">
        <v>0</v>
      </c>
      <c r="T210" s="146">
        <f>S210*H210</f>
        <v>0</v>
      </c>
      <c r="AR210" s="147" t="s">
        <v>193</v>
      </c>
      <c r="AT210" s="147" t="s">
        <v>197</v>
      </c>
      <c r="AU210" s="147" t="s">
        <v>91</v>
      </c>
      <c r="AY210" s="17" t="s">
        <v>194</v>
      </c>
      <c r="BE210" s="148">
        <f>IF(N210="základní",J210,0)</f>
        <v>0</v>
      </c>
      <c r="BF210" s="148">
        <f>IF(N210="snížená",J210,0)</f>
        <v>0</v>
      </c>
      <c r="BG210" s="148">
        <f>IF(N210="zákl. přenesená",J210,0)</f>
        <v>0</v>
      </c>
      <c r="BH210" s="148">
        <f>IF(N210="sníž. přenesená",J210,0)</f>
        <v>0</v>
      </c>
      <c r="BI210" s="148">
        <f>IF(N210="nulová",J210,0)</f>
        <v>0</v>
      </c>
      <c r="BJ210" s="17" t="s">
        <v>21</v>
      </c>
      <c r="BK210" s="148">
        <f>ROUND(I210*H210,2)</f>
        <v>0</v>
      </c>
      <c r="BL210" s="17" t="s">
        <v>193</v>
      </c>
      <c r="BM210" s="147" t="s">
        <v>2261</v>
      </c>
    </row>
    <row r="211" spans="2:65" s="1" customFormat="1" ht="11.25">
      <c r="B211" s="32"/>
      <c r="D211" s="149" t="s">
        <v>202</v>
      </c>
      <c r="F211" s="150" t="s">
        <v>1142</v>
      </c>
      <c r="I211" s="151"/>
      <c r="L211" s="32"/>
      <c r="M211" s="152"/>
      <c r="T211" s="56"/>
      <c r="AT211" s="17" t="s">
        <v>202</v>
      </c>
      <c r="AU211" s="17" t="s">
        <v>91</v>
      </c>
    </row>
    <row r="212" spans="2:65" s="1" customFormat="1" ht="16.5" customHeight="1">
      <c r="B212" s="32"/>
      <c r="C212" s="136" t="s">
        <v>7</v>
      </c>
      <c r="D212" s="136" t="s">
        <v>197</v>
      </c>
      <c r="E212" s="137" t="s">
        <v>1908</v>
      </c>
      <c r="F212" s="138" t="s">
        <v>2068</v>
      </c>
      <c r="G212" s="139" t="s">
        <v>492</v>
      </c>
      <c r="H212" s="140">
        <v>64.05</v>
      </c>
      <c r="I212" s="141"/>
      <c r="J212" s="142">
        <f>ROUND(I212*H212,2)</f>
        <v>0</v>
      </c>
      <c r="K212" s="138" t="s">
        <v>272</v>
      </c>
      <c r="L212" s="32"/>
      <c r="M212" s="143" t="s">
        <v>1</v>
      </c>
      <c r="N212" s="144" t="s">
        <v>48</v>
      </c>
      <c r="P212" s="145">
        <f>O212*H212</f>
        <v>0</v>
      </c>
      <c r="Q212" s="145">
        <v>1.9000000000000001E-4</v>
      </c>
      <c r="R212" s="145">
        <f>Q212*H212</f>
        <v>1.21695E-2</v>
      </c>
      <c r="S212" s="145">
        <v>0</v>
      </c>
      <c r="T212" s="146">
        <f>S212*H212</f>
        <v>0</v>
      </c>
      <c r="AR212" s="147" t="s">
        <v>193</v>
      </c>
      <c r="AT212" s="147" t="s">
        <v>197</v>
      </c>
      <c r="AU212" s="147" t="s">
        <v>91</v>
      </c>
      <c r="AY212" s="17" t="s">
        <v>194</v>
      </c>
      <c r="BE212" s="148">
        <f>IF(N212="základní",J212,0)</f>
        <v>0</v>
      </c>
      <c r="BF212" s="148">
        <f>IF(N212="snížená",J212,0)</f>
        <v>0</v>
      </c>
      <c r="BG212" s="148">
        <f>IF(N212="zákl. přenesená",J212,0)</f>
        <v>0</v>
      </c>
      <c r="BH212" s="148">
        <f>IF(N212="sníž. přenesená",J212,0)</f>
        <v>0</v>
      </c>
      <c r="BI212" s="148">
        <f>IF(N212="nulová",J212,0)</f>
        <v>0</v>
      </c>
      <c r="BJ212" s="17" t="s">
        <v>21</v>
      </c>
      <c r="BK212" s="148">
        <f>ROUND(I212*H212,2)</f>
        <v>0</v>
      </c>
      <c r="BL212" s="17" t="s">
        <v>193</v>
      </c>
      <c r="BM212" s="147" t="s">
        <v>2262</v>
      </c>
    </row>
    <row r="213" spans="2:65" s="1" customFormat="1" ht="11.25">
      <c r="B213" s="32"/>
      <c r="D213" s="149" t="s">
        <v>202</v>
      </c>
      <c r="F213" s="150" t="s">
        <v>2070</v>
      </c>
      <c r="I213" s="151"/>
      <c r="L213" s="32"/>
      <c r="M213" s="152"/>
      <c r="T213" s="56"/>
      <c r="AT213" s="17" t="s">
        <v>202</v>
      </c>
      <c r="AU213" s="17" t="s">
        <v>91</v>
      </c>
    </row>
    <row r="214" spans="2:65" s="1" customFormat="1" ht="11.25">
      <c r="B214" s="32"/>
      <c r="D214" s="156" t="s">
        <v>275</v>
      </c>
      <c r="F214" s="157" t="s">
        <v>1912</v>
      </c>
      <c r="I214" s="151"/>
      <c r="L214" s="32"/>
      <c r="M214" s="152"/>
      <c r="T214" s="56"/>
      <c r="AT214" s="17" t="s">
        <v>275</v>
      </c>
      <c r="AU214" s="17" t="s">
        <v>91</v>
      </c>
    </row>
    <row r="215" spans="2:65" s="12" customFormat="1" ht="11.25">
      <c r="B215" s="158"/>
      <c r="D215" s="149" t="s">
        <v>283</v>
      </c>
      <c r="F215" s="160" t="s">
        <v>2263</v>
      </c>
      <c r="H215" s="161">
        <v>64.05</v>
      </c>
      <c r="I215" s="162"/>
      <c r="L215" s="158"/>
      <c r="M215" s="163"/>
      <c r="T215" s="164"/>
      <c r="AT215" s="159" t="s">
        <v>283</v>
      </c>
      <c r="AU215" s="159" t="s">
        <v>91</v>
      </c>
      <c r="AV215" s="12" t="s">
        <v>91</v>
      </c>
      <c r="AW215" s="12" t="s">
        <v>4</v>
      </c>
      <c r="AX215" s="12" t="s">
        <v>21</v>
      </c>
      <c r="AY215" s="159" t="s">
        <v>194</v>
      </c>
    </row>
    <row r="216" spans="2:65" s="1" customFormat="1" ht="24.2" customHeight="1">
      <c r="B216" s="32"/>
      <c r="C216" s="136" t="s">
        <v>502</v>
      </c>
      <c r="D216" s="136" t="s">
        <v>197</v>
      </c>
      <c r="E216" s="137" t="s">
        <v>1919</v>
      </c>
      <c r="F216" s="138" t="s">
        <v>2073</v>
      </c>
      <c r="G216" s="139" t="s">
        <v>492</v>
      </c>
      <c r="H216" s="140">
        <v>64.05</v>
      </c>
      <c r="I216" s="141"/>
      <c r="J216" s="142">
        <f>ROUND(I216*H216,2)</f>
        <v>0</v>
      </c>
      <c r="K216" s="138" t="s">
        <v>272</v>
      </c>
      <c r="L216" s="32"/>
      <c r="M216" s="143" t="s">
        <v>1</v>
      </c>
      <c r="N216" s="144" t="s">
        <v>48</v>
      </c>
      <c r="P216" s="145">
        <f>O216*H216</f>
        <v>0</v>
      </c>
      <c r="Q216" s="145">
        <v>9.0000000000000006E-5</v>
      </c>
      <c r="R216" s="145">
        <f>Q216*H216</f>
        <v>5.7645000000000005E-3</v>
      </c>
      <c r="S216" s="145">
        <v>0</v>
      </c>
      <c r="T216" s="146">
        <f>S216*H216</f>
        <v>0</v>
      </c>
      <c r="AR216" s="147" t="s">
        <v>193</v>
      </c>
      <c r="AT216" s="147" t="s">
        <v>197</v>
      </c>
      <c r="AU216" s="147" t="s">
        <v>91</v>
      </c>
      <c r="AY216" s="17" t="s">
        <v>194</v>
      </c>
      <c r="BE216" s="148">
        <f>IF(N216="základní",J216,0)</f>
        <v>0</v>
      </c>
      <c r="BF216" s="148">
        <f>IF(N216="snížená",J216,0)</f>
        <v>0</v>
      </c>
      <c r="BG216" s="148">
        <f>IF(N216="zákl. přenesená",J216,0)</f>
        <v>0</v>
      </c>
      <c r="BH216" s="148">
        <f>IF(N216="sníž. přenesená",J216,0)</f>
        <v>0</v>
      </c>
      <c r="BI216" s="148">
        <f>IF(N216="nulová",J216,0)</f>
        <v>0</v>
      </c>
      <c r="BJ216" s="17" t="s">
        <v>21</v>
      </c>
      <c r="BK216" s="148">
        <f>ROUND(I216*H216,2)</f>
        <v>0</v>
      </c>
      <c r="BL216" s="17" t="s">
        <v>193</v>
      </c>
      <c r="BM216" s="147" t="s">
        <v>2264</v>
      </c>
    </row>
    <row r="217" spans="2:65" s="1" customFormat="1" ht="11.25">
      <c r="B217" s="32"/>
      <c r="D217" s="149" t="s">
        <v>202</v>
      </c>
      <c r="F217" s="150" t="s">
        <v>2075</v>
      </c>
      <c r="I217" s="151"/>
      <c r="L217" s="32"/>
      <c r="M217" s="152"/>
      <c r="T217" s="56"/>
      <c r="AT217" s="17" t="s">
        <v>202</v>
      </c>
      <c r="AU217" s="17" t="s">
        <v>91</v>
      </c>
    </row>
    <row r="218" spans="2:65" s="1" customFormat="1" ht="11.25">
      <c r="B218" s="32"/>
      <c r="D218" s="156" t="s">
        <v>275</v>
      </c>
      <c r="F218" s="157" t="s">
        <v>1923</v>
      </c>
      <c r="I218" s="151"/>
      <c r="L218" s="32"/>
      <c r="M218" s="152"/>
      <c r="T218" s="56"/>
      <c r="AT218" s="17" t="s">
        <v>275</v>
      </c>
      <c r="AU218" s="17" t="s">
        <v>91</v>
      </c>
    </row>
    <row r="219" spans="2:65" s="1" customFormat="1" ht="16.5" customHeight="1">
      <c r="B219" s="32"/>
      <c r="C219" s="136" t="s">
        <v>507</v>
      </c>
      <c r="D219" s="136" t="s">
        <v>197</v>
      </c>
      <c r="E219" s="137" t="s">
        <v>2265</v>
      </c>
      <c r="F219" s="138" t="s">
        <v>2266</v>
      </c>
      <c r="G219" s="139" t="s">
        <v>564</v>
      </c>
      <c r="H219" s="140">
        <v>12</v>
      </c>
      <c r="I219" s="141"/>
      <c r="J219" s="142">
        <f>ROUND(I219*H219,2)</f>
        <v>0</v>
      </c>
      <c r="K219" s="138" t="s">
        <v>272</v>
      </c>
      <c r="L219" s="32"/>
      <c r="M219" s="143" t="s">
        <v>1</v>
      </c>
      <c r="N219" s="144" t="s">
        <v>48</v>
      </c>
      <c r="P219" s="145">
        <f>O219*H219</f>
        <v>0</v>
      </c>
      <c r="Q219" s="145">
        <v>1E-4</v>
      </c>
      <c r="R219" s="145">
        <f>Q219*H219</f>
        <v>1.2000000000000001E-3</v>
      </c>
      <c r="S219" s="145">
        <v>0</v>
      </c>
      <c r="T219" s="146">
        <f>S219*H219</f>
        <v>0</v>
      </c>
      <c r="AR219" s="147" t="s">
        <v>193</v>
      </c>
      <c r="AT219" s="147" t="s">
        <v>197</v>
      </c>
      <c r="AU219" s="147" t="s">
        <v>91</v>
      </c>
      <c r="AY219" s="17" t="s">
        <v>194</v>
      </c>
      <c r="BE219" s="148">
        <f>IF(N219="základní",J219,0)</f>
        <v>0</v>
      </c>
      <c r="BF219" s="148">
        <f>IF(N219="snížená",J219,0)</f>
        <v>0</v>
      </c>
      <c r="BG219" s="148">
        <f>IF(N219="zákl. přenesená",J219,0)</f>
        <v>0</v>
      </c>
      <c r="BH219" s="148">
        <f>IF(N219="sníž. přenesená",J219,0)</f>
        <v>0</v>
      </c>
      <c r="BI219" s="148">
        <f>IF(N219="nulová",J219,0)</f>
        <v>0</v>
      </c>
      <c r="BJ219" s="17" t="s">
        <v>21</v>
      </c>
      <c r="BK219" s="148">
        <f>ROUND(I219*H219,2)</f>
        <v>0</v>
      </c>
      <c r="BL219" s="17" t="s">
        <v>193</v>
      </c>
      <c r="BM219" s="147" t="s">
        <v>2267</v>
      </c>
    </row>
    <row r="220" spans="2:65" s="1" customFormat="1" ht="19.5">
      <c r="B220" s="32"/>
      <c r="D220" s="149" t="s">
        <v>202</v>
      </c>
      <c r="F220" s="150" t="s">
        <v>2268</v>
      </c>
      <c r="I220" s="151"/>
      <c r="L220" s="32"/>
      <c r="M220" s="152"/>
      <c r="T220" s="56"/>
      <c r="AT220" s="17" t="s">
        <v>202</v>
      </c>
      <c r="AU220" s="17" t="s">
        <v>91</v>
      </c>
    </row>
    <row r="221" spans="2:65" s="1" customFormat="1" ht="11.25">
      <c r="B221" s="32"/>
      <c r="D221" s="156" t="s">
        <v>275</v>
      </c>
      <c r="F221" s="157" t="s">
        <v>2269</v>
      </c>
      <c r="I221" s="151"/>
      <c r="L221" s="32"/>
      <c r="M221" s="152"/>
      <c r="T221" s="56"/>
      <c r="AT221" s="17" t="s">
        <v>275</v>
      </c>
      <c r="AU221" s="17" t="s">
        <v>91</v>
      </c>
    </row>
    <row r="222" spans="2:65" s="12" customFormat="1" ht="11.25">
      <c r="B222" s="158"/>
      <c r="D222" s="149" t="s">
        <v>283</v>
      </c>
      <c r="E222" s="159" t="s">
        <v>1</v>
      </c>
      <c r="F222" s="160" t="s">
        <v>2270</v>
      </c>
      <c r="H222" s="161">
        <v>12</v>
      </c>
      <c r="I222" s="162"/>
      <c r="L222" s="158"/>
      <c r="M222" s="163"/>
      <c r="T222" s="164"/>
      <c r="AT222" s="159" t="s">
        <v>283</v>
      </c>
      <c r="AU222" s="159" t="s">
        <v>91</v>
      </c>
      <c r="AV222" s="12" t="s">
        <v>91</v>
      </c>
      <c r="AW222" s="12" t="s">
        <v>38</v>
      </c>
      <c r="AX222" s="12" t="s">
        <v>21</v>
      </c>
      <c r="AY222" s="159" t="s">
        <v>194</v>
      </c>
    </row>
    <row r="223" spans="2:65" s="11" customFormat="1" ht="22.9" customHeight="1">
      <c r="B223" s="124"/>
      <c r="D223" s="125" t="s">
        <v>82</v>
      </c>
      <c r="E223" s="134" t="s">
        <v>899</v>
      </c>
      <c r="F223" s="134" t="s">
        <v>359</v>
      </c>
      <c r="I223" s="127"/>
      <c r="J223" s="135">
        <f>BK223</f>
        <v>0</v>
      </c>
      <c r="L223" s="124"/>
      <c r="M223" s="129"/>
      <c r="P223" s="130">
        <f>SUM(P224:P226)</f>
        <v>0</v>
      </c>
      <c r="R223" s="130">
        <f>SUM(R224:R226)</f>
        <v>0</v>
      </c>
      <c r="T223" s="131">
        <f>SUM(T224:T226)</f>
        <v>0</v>
      </c>
      <c r="AR223" s="125" t="s">
        <v>21</v>
      </c>
      <c r="AT223" s="132" t="s">
        <v>82</v>
      </c>
      <c r="AU223" s="132" t="s">
        <v>21</v>
      </c>
      <c r="AY223" s="125" t="s">
        <v>194</v>
      </c>
      <c r="BK223" s="133">
        <f>SUM(BK224:BK226)</f>
        <v>0</v>
      </c>
    </row>
    <row r="224" spans="2:65" s="1" customFormat="1" ht="24.2" customHeight="1">
      <c r="B224" s="32"/>
      <c r="C224" s="136" t="s">
        <v>440</v>
      </c>
      <c r="D224" s="136" t="s">
        <v>197</v>
      </c>
      <c r="E224" s="137" t="s">
        <v>1213</v>
      </c>
      <c r="F224" s="138" t="s">
        <v>1214</v>
      </c>
      <c r="G224" s="139" t="s">
        <v>363</v>
      </c>
      <c r="H224" s="140">
        <v>40.374000000000002</v>
      </c>
      <c r="I224" s="141"/>
      <c r="J224" s="142">
        <f>ROUND(I224*H224,2)</f>
        <v>0</v>
      </c>
      <c r="K224" s="138" t="s">
        <v>272</v>
      </c>
      <c r="L224" s="32"/>
      <c r="M224" s="143" t="s">
        <v>1</v>
      </c>
      <c r="N224" s="144" t="s">
        <v>48</v>
      </c>
      <c r="P224" s="145">
        <f>O224*H224</f>
        <v>0</v>
      </c>
      <c r="Q224" s="145">
        <v>0</v>
      </c>
      <c r="R224" s="145">
        <f>Q224*H224</f>
        <v>0</v>
      </c>
      <c r="S224" s="145">
        <v>0</v>
      </c>
      <c r="T224" s="146">
        <f>S224*H224</f>
        <v>0</v>
      </c>
      <c r="AR224" s="147" t="s">
        <v>193</v>
      </c>
      <c r="AT224" s="147" t="s">
        <v>197</v>
      </c>
      <c r="AU224" s="147" t="s">
        <v>91</v>
      </c>
      <c r="AY224" s="17" t="s">
        <v>194</v>
      </c>
      <c r="BE224" s="148">
        <f>IF(N224="základní",J224,0)</f>
        <v>0</v>
      </c>
      <c r="BF224" s="148">
        <f>IF(N224="snížená",J224,0)</f>
        <v>0</v>
      </c>
      <c r="BG224" s="148">
        <f>IF(N224="zákl. přenesená",J224,0)</f>
        <v>0</v>
      </c>
      <c r="BH224" s="148">
        <f>IF(N224="sníž. přenesená",J224,0)</f>
        <v>0</v>
      </c>
      <c r="BI224" s="148">
        <f>IF(N224="nulová",J224,0)</f>
        <v>0</v>
      </c>
      <c r="BJ224" s="17" t="s">
        <v>21</v>
      </c>
      <c r="BK224" s="148">
        <f>ROUND(I224*H224,2)</f>
        <v>0</v>
      </c>
      <c r="BL224" s="17" t="s">
        <v>193</v>
      </c>
      <c r="BM224" s="147" t="s">
        <v>2271</v>
      </c>
    </row>
    <row r="225" spans="2:65" s="1" customFormat="1" ht="19.5">
      <c r="B225" s="32"/>
      <c r="D225" s="149" t="s">
        <v>202</v>
      </c>
      <c r="F225" s="150" t="s">
        <v>1214</v>
      </c>
      <c r="I225" s="151"/>
      <c r="L225" s="32"/>
      <c r="M225" s="152"/>
      <c r="T225" s="56"/>
      <c r="AT225" s="17" t="s">
        <v>202</v>
      </c>
      <c r="AU225" s="17" t="s">
        <v>91</v>
      </c>
    </row>
    <row r="226" spans="2:65" s="1" customFormat="1" ht="11.25">
      <c r="B226" s="32"/>
      <c r="D226" s="156" t="s">
        <v>275</v>
      </c>
      <c r="F226" s="157" t="s">
        <v>1217</v>
      </c>
      <c r="I226" s="151"/>
      <c r="L226" s="32"/>
      <c r="M226" s="152"/>
      <c r="T226" s="56"/>
      <c r="AT226" s="17" t="s">
        <v>275</v>
      </c>
      <c r="AU226" s="17" t="s">
        <v>91</v>
      </c>
    </row>
    <row r="227" spans="2:65" s="11" customFormat="1" ht="25.9" customHeight="1">
      <c r="B227" s="124"/>
      <c r="D227" s="125" t="s">
        <v>82</v>
      </c>
      <c r="E227" s="126" t="s">
        <v>902</v>
      </c>
      <c r="F227" s="126" t="s">
        <v>903</v>
      </c>
      <c r="I227" s="127"/>
      <c r="J227" s="128">
        <f>BK227</f>
        <v>0</v>
      </c>
      <c r="L227" s="124"/>
      <c r="M227" s="129"/>
      <c r="P227" s="130">
        <f>P228</f>
        <v>0</v>
      </c>
      <c r="R227" s="130">
        <f>R228</f>
        <v>4.8799999999999998E-3</v>
      </c>
      <c r="T227" s="131">
        <f>T228</f>
        <v>0</v>
      </c>
      <c r="AR227" s="125" t="s">
        <v>91</v>
      </c>
      <c r="AT227" s="132" t="s">
        <v>82</v>
      </c>
      <c r="AU227" s="132" t="s">
        <v>83</v>
      </c>
      <c r="AY227" s="125" t="s">
        <v>194</v>
      </c>
      <c r="BK227" s="133">
        <f>BK228</f>
        <v>0</v>
      </c>
    </row>
    <row r="228" spans="2:65" s="11" customFormat="1" ht="22.9" customHeight="1">
      <c r="B228" s="124"/>
      <c r="D228" s="125" t="s">
        <v>82</v>
      </c>
      <c r="E228" s="134" t="s">
        <v>2272</v>
      </c>
      <c r="F228" s="134" t="s">
        <v>2273</v>
      </c>
      <c r="I228" s="127"/>
      <c r="J228" s="135">
        <f>BK228</f>
        <v>0</v>
      </c>
      <c r="L228" s="124"/>
      <c r="M228" s="129"/>
      <c r="P228" s="130">
        <f>SUM(P229:P235)</f>
        <v>0</v>
      </c>
      <c r="R228" s="130">
        <f>SUM(R229:R235)</f>
        <v>4.8799999999999998E-3</v>
      </c>
      <c r="T228" s="131">
        <f>SUM(T229:T235)</f>
        <v>0</v>
      </c>
      <c r="AR228" s="125" t="s">
        <v>91</v>
      </c>
      <c r="AT228" s="132" t="s">
        <v>82</v>
      </c>
      <c r="AU228" s="132" t="s">
        <v>21</v>
      </c>
      <c r="AY228" s="125" t="s">
        <v>194</v>
      </c>
      <c r="BK228" s="133">
        <f>SUM(BK229:BK235)</f>
        <v>0</v>
      </c>
    </row>
    <row r="229" spans="2:65" s="1" customFormat="1" ht="24.2" customHeight="1">
      <c r="B229" s="32"/>
      <c r="C229" s="136" t="s">
        <v>516</v>
      </c>
      <c r="D229" s="136" t="s">
        <v>197</v>
      </c>
      <c r="E229" s="137" t="s">
        <v>2274</v>
      </c>
      <c r="F229" s="138" t="s">
        <v>2275</v>
      </c>
      <c r="G229" s="139" t="s">
        <v>564</v>
      </c>
      <c r="H229" s="140">
        <v>8</v>
      </c>
      <c r="I229" s="141"/>
      <c r="J229" s="142">
        <f>ROUND(I229*H229,2)</f>
        <v>0</v>
      </c>
      <c r="K229" s="138" t="s">
        <v>272</v>
      </c>
      <c r="L229" s="32"/>
      <c r="M229" s="143" t="s">
        <v>1</v>
      </c>
      <c r="N229" s="144" t="s">
        <v>48</v>
      </c>
      <c r="P229" s="145">
        <f>O229*H229</f>
        <v>0</v>
      </c>
      <c r="Q229" s="145">
        <v>0</v>
      </c>
      <c r="R229" s="145">
        <f>Q229*H229</f>
        <v>0</v>
      </c>
      <c r="S229" s="145">
        <v>0</v>
      </c>
      <c r="T229" s="146">
        <f>S229*H229</f>
        <v>0</v>
      </c>
      <c r="AR229" s="147" t="s">
        <v>352</v>
      </c>
      <c r="AT229" s="147" t="s">
        <v>197</v>
      </c>
      <c r="AU229" s="147" t="s">
        <v>91</v>
      </c>
      <c r="AY229" s="17" t="s">
        <v>194</v>
      </c>
      <c r="BE229" s="148">
        <f>IF(N229="základní",J229,0)</f>
        <v>0</v>
      </c>
      <c r="BF229" s="148">
        <f>IF(N229="snížená",J229,0)</f>
        <v>0</v>
      </c>
      <c r="BG229" s="148">
        <f>IF(N229="zákl. přenesená",J229,0)</f>
        <v>0</v>
      </c>
      <c r="BH229" s="148">
        <f>IF(N229="sníž. přenesená",J229,0)</f>
        <v>0</v>
      </c>
      <c r="BI229" s="148">
        <f>IF(N229="nulová",J229,0)</f>
        <v>0</v>
      </c>
      <c r="BJ229" s="17" t="s">
        <v>21</v>
      </c>
      <c r="BK229" s="148">
        <f>ROUND(I229*H229,2)</f>
        <v>0</v>
      </c>
      <c r="BL229" s="17" t="s">
        <v>352</v>
      </c>
      <c r="BM229" s="147" t="s">
        <v>2276</v>
      </c>
    </row>
    <row r="230" spans="2:65" s="1" customFormat="1" ht="19.5">
      <c r="B230" s="32"/>
      <c r="D230" s="149" t="s">
        <v>202</v>
      </c>
      <c r="F230" s="150" t="s">
        <v>2277</v>
      </c>
      <c r="I230" s="151"/>
      <c r="L230" s="32"/>
      <c r="M230" s="152"/>
      <c r="T230" s="56"/>
      <c r="AT230" s="17" t="s">
        <v>202</v>
      </c>
      <c r="AU230" s="17" t="s">
        <v>91</v>
      </c>
    </row>
    <row r="231" spans="2:65" s="1" customFormat="1" ht="11.25">
      <c r="B231" s="32"/>
      <c r="D231" s="156" t="s">
        <v>275</v>
      </c>
      <c r="F231" s="157" t="s">
        <v>2278</v>
      </c>
      <c r="I231" s="151"/>
      <c r="L231" s="32"/>
      <c r="M231" s="152"/>
      <c r="T231" s="56"/>
      <c r="AT231" s="17" t="s">
        <v>275</v>
      </c>
      <c r="AU231" s="17" t="s">
        <v>91</v>
      </c>
    </row>
    <row r="232" spans="2:65" s="1" customFormat="1" ht="21.75" customHeight="1">
      <c r="B232" s="32"/>
      <c r="C232" s="136" t="s">
        <v>521</v>
      </c>
      <c r="D232" s="136" t="s">
        <v>197</v>
      </c>
      <c r="E232" s="137" t="s">
        <v>2279</v>
      </c>
      <c r="F232" s="138" t="s">
        <v>2280</v>
      </c>
      <c r="G232" s="139" t="s">
        <v>564</v>
      </c>
      <c r="H232" s="140">
        <v>8</v>
      </c>
      <c r="I232" s="141"/>
      <c r="J232" s="142">
        <f>ROUND(I232*H232,2)</f>
        <v>0</v>
      </c>
      <c r="K232" s="138" t="s">
        <v>1</v>
      </c>
      <c r="L232" s="32"/>
      <c r="M232" s="143" t="s">
        <v>1</v>
      </c>
      <c r="N232" s="144" t="s">
        <v>48</v>
      </c>
      <c r="P232" s="145">
        <f>O232*H232</f>
        <v>0</v>
      </c>
      <c r="Q232" s="145">
        <v>6.0999999999999997E-4</v>
      </c>
      <c r="R232" s="145">
        <f>Q232*H232</f>
        <v>4.8799999999999998E-3</v>
      </c>
      <c r="S232" s="145">
        <v>0</v>
      </c>
      <c r="T232" s="146">
        <f>S232*H232</f>
        <v>0</v>
      </c>
      <c r="AR232" s="147" t="s">
        <v>352</v>
      </c>
      <c r="AT232" s="147" t="s">
        <v>197</v>
      </c>
      <c r="AU232" s="147" t="s">
        <v>91</v>
      </c>
      <c r="AY232" s="17" t="s">
        <v>194</v>
      </c>
      <c r="BE232" s="148">
        <f>IF(N232="základní",J232,0)</f>
        <v>0</v>
      </c>
      <c r="BF232" s="148">
        <f>IF(N232="snížená",J232,0)</f>
        <v>0</v>
      </c>
      <c r="BG232" s="148">
        <f>IF(N232="zákl. přenesená",J232,0)</f>
        <v>0</v>
      </c>
      <c r="BH232" s="148">
        <f>IF(N232="sníž. přenesená",J232,0)</f>
        <v>0</v>
      </c>
      <c r="BI232" s="148">
        <f>IF(N232="nulová",J232,0)</f>
        <v>0</v>
      </c>
      <c r="BJ232" s="17" t="s">
        <v>21</v>
      </c>
      <c r="BK232" s="148">
        <f>ROUND(I232*H232,2)</f>
        <v>0</v>
      </c>
      <c r="BL232" s="17" t="s">
        <v>352</v>
      </c>
      <c r="BM232" s="147" t="s">
        <v>2281</v>
      </c>
    </row>
    <row r="233" spans="2:65" s="1" customFormat="1" ht="24.2" customHeight="1">
      <c r="B233" s="32"/>
      <c r="C233" s="136" t="s">
        <v>526</v>
      </c>
      <c r="D233" s="136" t="s">
        <v>197</v>
      </c>
      <c r="E233" s="137" t="s">
        <v>2282</v>
      </c>
      <c r="F233" s="138" t="s">
        <v>2283</v>
      </c>
      <c r="G233" s="139" t="s">
        <v>363</v>
      </c>
      <c r="H233" s="140">
        <v>5.0000000000000001E-3</v>
      </c>
      <c r="I233" s="141"/>
      <c r="J233" s="142">
        <f>ROUND(I233*H233,2)</f>
        <v>0</v>
      </c>
      <c r="K233" s="138" t="s">
        <v>272</v>
      </c>
      <c r="L233" s="32"/>
      <c r="M233" s="143" t="s">
        <v>1</v>
      </c>
      <c r="N233" s="144" t="s">
        <v>48</v>
      </c>
      <c r="P233" s="145">
        <f>O233*H233</f>
        <v>0</v>
      </c>
      <c r="Q233" s="145">
        <v>0</v>
      </c>
      <c r="R233" s="145">
        <f>Q233*H233</f>
        <v>0</v>
      </c>
      <c r="S233" s="145">
        <v>0</v>
      </c>
      <c r="T233" s="146">
        <f>S233*H233</f>
        <v>0</v>
      </c>
      <c r="AR233" s="147" t="s">
        <v>352</v>
      </c>
      <c r="AT233" s="147" t="s">
        <v>197</v>
      </c>
      <c r="AU233" s="147" t="s">
        <v>91</v>
      </c>
      <c r="AY233" s="17" t="s">
        <v>194</v>
      </c>
      <c r="BE233" s="148">
        <f>IF(N233="základní",J233,0)</f>
        <v>0</v>
      </c>
      <c r="BF233" s="148">
        <f>IF(N233="snížená",J233,0)</f>
        <v>0</v>
      </c>
      <c r="BG233" s="148">
        <f>IF(N233="zákl. přenesená",J233,0)</f>
        <v>0</v>
      </c>
      <c r="BH233" s="148">
        <f>IF(N233="sníž. přenesená",J233,0)</f>
        <v>0</v>
      </c>
      <c r="BI233" s="148">
        <f>IF(N233="nulová",J233,0)</f>
        <v>0</v>
      </c>
      <c r="BJ233" s="17" t="s">
        <v>21</v>
      </c>
      <c r="BK233" s="148">
        <f>ROUND(I233*H233,2)</f>
        <v>0</v>
      </c>
      <c r="BL233" s="17" t="s">
        <v>352</v>
      </c>
      <c r="BM233" s="147" t="s">
        <v>2284</v>
      </c>
    </row>
    <row r="234" spans="2:65" s="1" customFormat="1" ht="11.25">
      <c r="B234" s="32"/>
      <c r="D234" s="149" t="s">
        <v>202</v>
      </c>
      <c r="F234" s="150" t="s">
        <v>2283</v>
      </c>
      <c r="I234" s="151"/>
      <c r="L234" s="32"/>
      <c r="M234" s="152"/>
      <c r="T234" s="56"/>
      <c r="AT234" s="17" t="s">
        <v>202</v>
      </c>
      <c r="AU234" s="17" t="s">
        <v>91</v>
      </c>
    </row>
    <row r="235" spans="2:65" s="1" customFormat="1" ht="11.25">
      <c r="B235" s="32"/>
      <c r="D235" s="156" t="s">
        <v>275</v>
      </c>
      <c r="F235" s="157" t="s">
        <v>2285</v>
      </c>
      <c r="I235" s="151"/>
      <c r="L235" s="32"/>
      <c r="M235" s="152"/>
      <c r="T235" s="56"/>
      <c r="AT235" s="17" t="s">
        <v>275</v>
      </c>
      <c r="AU235" s="17" t="s">
        <v>91</v>
      </c>
    </row>
    <row r="236" spans="2:65" s="11" customFormat="1" ht="25.9" customHeight="1">
      <c r="B236" s="124"/>
      <c r="D236" s="125" t="s">
        <v>82</v>
      </c>
      <c r="E236" s="126" t="s">
        <v>301</v>
      </c>
      <c r="F236" s="126" t="s">
        <v>2089</v>
      </c>
      <c r="I236" s="127"/>
      <c r="J236" s="128">
        <f>BK236</f>
        <v>0</v>
      </c>
      <c r="L236" s="124"/>
      <c r="M236" s="129"/>
      <c r="P236" s="130">
        <f>P237+P269</f>
        <v>0</v>
      </c>
      <c r="R236" s="130">
        <f>R237+R269</f>
        <v>6.1510000000000002E-2</v>
      </c>
      <c r="T236" s="131">
        <f>T237+T269</f>
        <v>0</v>
      </c>
      <c r="AR236" s="125" t="s">
        <v>208</v>
      </c>
      <c r="AT236" s="132" t="s">
        <v>82</v>
      </c>
      <c r="AU236" s="132" t="s">
        <v>83</v>
      </c>
      <c r="AY236" s="125" t="s">
        <v>194</v>
      </c>
      <c r="BK236" s="133">
        <f>BK237+BK269</f>
        <v>0</v>
      </c>
    </row>
    <row r="237" spans="2:65" s="11" customFormat="1" ht="22.9" customHeight="1">
      <c r="B237" s="124"/>
      <c r="D237" s="125" t="s">
        <v>82</v>
      </c>
      <c r="E237" s="134" t="s">
        <v>2090</v>
      </c>
      <c r="F237" s="134" t="s">
        <v>2091</v>
      </c>
      <c r="I237" s="127"/>
      <c r="J237" s="135">
        <f>BK237</f>
        <v>0</v>
      </c>
      <c r="L237" s="124"/>
      <c r="M237" s="129"/>
      <c r="P237" s="130">
        <f>SUM(P238:P268)</f>
        <v>0</v>
      </c>
      <c r="R237" s="130">
        <f>SUM(R238:R268)</f>
        <v>6.1510000000000002E-2</v>
      </c>
      <c r="T237" s="131">
        <f>SUM(T238:T268)</f>
        <v>0</v>
      </c>
      <c r="AR237" s="125" t="s">
        <v>208</v>
      </c>
      <c r="AT237" s="132" t="s">
        <v>82</v>
      </c>
      <c r="AU237" s="132" t="s">
        <v>21</v>
      </c>
      <c r="AY237" s="125" t="s">
        <v>194</v>
      </c>
      <c r="BK237" s="133">
        <f>SUM(BK238:BK268)</f>
        <v>0</v>
      </c>
    </row>
    <row r="238" spans="2:65" s="1" customFormat="1" ht="21.75" customHeight="1">
      <c r="B238" s="32"/>
      <c r="C238" s="136" t="s">
        <v>452</v>
      </c>
      <c r="D238" s="136" t="s">
        <v>197</v>
      </c>
      <c r="E238" s="137" t="s">
        <v>2286</v>
      </c>
      <c r="F238" s="138" t="s">
        <v>2287</v>
      </c>
      <c r="G238" s="139" t="s">
        <v>492</v>
      </c>
      <c r="H238" s="140">
        <v>61</v>
      </c>
      <c r="I238" s="141"/>
      <c r="J238" s="142">
        <f>ROUND(I238*H238,2)</f>
        <v>0</v>
      </c>
      <c r="K238" s="138" t="s">
        <v>272</v>
      </c>
      <c r="L238" s="32"/>
      <c r="M238" s="143" t="s">
        <v>1</v>
      </c>
      <c r="N238" s="144" t="s">
        <v>48</v>
      </c>
      <c r="P238" s="145">
        <f>O238*H238</f>
        <v>0</v>
      </c>
      <c r="Q238" s="145">
        <v>3.0000000000000001E-5</v>
      </c>
      <c r="R238" s="145">
        <f>Q238*H238</f>
        <v>1.83E-3</v>
      </c>
      <c r="S238" s="145">
        <v>0</v>
      </c>
      <c r="T238" s="146">
        <f>S238*H238</f>
        <v>0</v>
      </c>
      <c r="AR238" s="147" t="s">
        <v>1503</v>
      </c>
      <c r="AT238" s="147" t="s">
        <v>197</v>
      </c>
      <c r="AU238" s="147" t="s">
        <v>91</v>
      </c>
      <c r="AY238" s="17" t="s">
        <v>194</v>
      </c>
      <c r="BE238" s="148">
        <f>IF(N238="základní",J238,0)</f>
        <v>0</v>
      </c>
      <c r="BF238" s="148">
        <f>IF(N238="snížená",J238,0)</f>
        <v>0</v>
      </c>
      <c r="BG238" s="148">
        <f>IF(N238="zákl. přenesená",J238,0)</f>
        <v>0</v>
      </c>
      <c r="BH238" s="148">
        <f>IF(N238="sníž. přenesená",J238,0)</f>
        <v>0</v>
      </c>
      <c r="BI238" s="148">
        <f>IF(N238="nulová",J238,0)</f>
        <v>0</v>
      </c>
      <c r="BJ238" s="17" t="s">
        <v>21</v>
      </c>
      <c r="BK238" s="148">
        <f>ROUND(I238*H238,2)</f>
        <v>0</v>
      </c>
      <c r="BL238" s="17" t="s">
        <v>1503</v>
      </c>
      <c r="BM238" s="147" t="s">
        <v>2288</v>
      </c>
    </row>
    <row r="239" spans="2:65" s="1" customFormat="1" ht="11.25">
      <c r="B239" s="32"/>
      <c r="D239" s="149" t="s">
        <v>202</v>
      </c>
      <c r="F239" s="150" t="s">
        <v>2289</v>
      </c>
      <c r="I239" s="151"/>
      <c r="L239" s="32"/>
      <c r="M239" s="152"/>
      <c r="T239" s="56"/>
      <c r="AT239" s="17" t="s">
        <v>202</v>
      </c>
      <c r="AU239" s="17" t="s">
        <v>91</v>
      </c>
    </row>
    <row r="240" spans="2:65" s="1" customFormat="1" ht="11.25">
      <c r="B240" s="32"/>
      <c r="D240" s="156" t="s">
        <v>275</v>
      </c>
      <c r="F240" s="157" t="s">
        <v>2290</v>
      </c>
      <c r="I240" s="151"/>
      <c r="L240" s="32"/>
      <c r="M240" s="152"/>
      <c r="T240" s="56"/>
      <c r="AT240" s="17" t="s">
        <v>275</v>
      </c>
      <c r="AU240" s="17" t="s">
        <v>91</v>
      </c>
    </row>
    <row r="241" spans="2:65" s="1" customFormat="1" ht="24.2" customHeight="1">
      <c r="B241" s="32"/>
      <c r="C241" s="172" t="s">
        <v>535</v>
      </c>
      <c r="D241" s="172" t="s">
        <v>301</v>
      </c>
      <c r="E241" s="173" t="s">
        <v>2291</v>
      </c>
      <c r="F241" s="174" t="s">
        <v>2292</v>
      </c>
      <c r="G241" s="175" t="s">
        <v>492</v>
      </c>
      <c r="H241" s="176">
        <v>61</v>
      </c>
      <c r="I241" s="177"/>
      <c r="J241" s="178">
        <f>ROUND(I241*H241,2)</f>
        <v>0</v>
      </c>
      <c r="K241" s="174" t="s">
        <v>272</v>
      </c>
      <c r="L241" s="179"/>
      <c r="M241" s="180" t="s">
        <v>1</v>
      </c>
      <c r="N241" s="181" t="s">
        <v>48</v>
      </c>
      <c r="P241" s="145">
        <f>O241*H241</f>
        <v>0</v>
      </c>
      <c r="Q241" s="145">
        <v>2.7999999999999998E-4</v>
      </c>
      <c r="R241" s="145">
        <f>Q241*H241</f>
        <v>1.7079999999999998E-2</v>
      </c>
      <c r="S241" s="145">
        <v>0</v>
      </c>
      <c r="T241" s="146">
        <f>S241*H241</f>
        <v>0</v>
      </c>
      <c r="AR241" s="147" t="s">
        <v>2293</v>
      </c>
      <c r="AT241" s="147" t="s">
        <v>301</v>
      </c>
      <c r="AU241" s="147" t="s">
        <v>91</v>
      </c>
      <c r="AY241" s="17" t="s">
        <v>194</v>
      </c>
      <c r="BE241" s="148">
        <f>IF(N241="základní",J241,0)</f>
        <v>0</v>
      </c>
      <c r="BF241" s="148">
        <f>IF(N241="snížená",J241,0)</f>
        <v>0</v>
      </c>
      <c r="BG241" s="148">
        <f>IF(N241="zákl. přenesená",J241,0)</f>
        <v>0</v>
      </c>
      <c r="BH241" s="148">
        <f>IF(N241="sníž. přenesená",J241,0)</f>
        <v>0</v>
      </c>
      <c r="BI241" s="148">
        <f>IF(N241="nulová",J241,0)</f>
        <v>0</v>
      </c>
      <c r="BJ241" s="17" t="s">
        <v>21</v>
      </c>
      <c r="BK241" s="148">
        <f>ROUND(I241*H241,2)</f>
        <v>0</v>
      </c>
      <c r="BL241" s="17" t="s">
        <v>1503</v>
      </c>
      <c r="BM241" s="147" t="s">
        <v>2294</v>
      </c>
    </row>
    <row r="242" spans="2:65" s="1" customFormat="1" ht="11.25">
      <c r="B242" s="32"/>
      <c r="D242" s="149" t="s">
        <v>202</v>
      </c>
      <c r="F242" s="150" t="s">
        <v>2292</v>
      </c>
      <c r="I242" s="151"/>
      <c r="L242" s="32"/>
      <c r="M242" s="152"/>
      <c r="T242" s="56"/>
      <c r="AT242" s="17" t="s">
        <v>202</v>
      </c>
      <c r="AU242" s="17" t="s">
        <v>91</v>
      </c>
    </row>
    <row r="243" spans="2:65" s="12" customFormat="1" ht="11.25">
      <c r="B243" s="158"/>
      <c r="D243" s="149" t="s">
        <v>283</v>
      </c>
      <c r="E243" s="159" t="s">
        <v>1</v>
      </c>
      <c r="F243" s="160" t="s">
        <v>2295</v>
      </c>
      <c r="H243" s="161">
        <v>25</v>
      </c>
      <c r="I243" s="162"/>
      <c r="L243" s="158"/>
      <c r="M243" s="163"/>
      <c r="T243" s="164"/>
      <c r="AT243" s="159" t="s">
        <v>283</v>
      </c>
      <c r="AU243" s="159" t="s">
        <v>91</v>
      </c>
      <c r="AV243" s="12" t="s">
        <v>91</v>
      </c>
      <c r="AW243" s="12" t="s">
        <v>38</v>
      </c>
      <c r="AX243" s="12" t="s">
        <v>83</v>
      </c>
      <c r="AY243" s="159" t="s">
        <v>194</v>
      </c>
    </row>
    <row r="244" spans="2:65" s="12" customFormat="1" ht="11.25">
      <c r="B244" s="158"/>
      <c r="D244" s="149" t="s">
        <v>283</v>
      </c>
      <c r="E244" s="159" t="s">
        <v>1</v>
      </c>
      <c r="F244" s="160" t="s">
        <v>2296</v>
      </c>
      <c r="H244" s="161">
        <v>18</v>
      </c>
      <c r="I244" s="162"/>
      <c r="L244" s="158"/>
      <c r="M244" s="163"/>
      <c r="T244" s="164"/>
      <c r="AT244" s="159" t="s">
        <v>283</v>
      </c>
      <c r="AU244" s="159" t="s">
        <v>91</v>
      </c>
      <c r="AV244" s="12" t="s">
        <v>91</v>
      </c>
      <c r="AW244" s="12" t="s">
        <v>38</v>
      </c>
      <c r="AX244" s="12" t="s">
        <v>83</v>
      </c>
      <c r="AY244" s="159" t="s">
        <v>194</v>
      </c>
    </row>
    <row r="245" spans="2:65" s="12" customFormat="1" ht="11.25">
      <c r="B245" s="158"/>
      <c r="D245" s="149" t="s">
        <v>283</v>
      </c>
      <c r="E245" s="159" t="s">
        <v>1</v>
      </c>
      <c r="F245" s="160" t="s">
        <v>2297</v>
      </c>
      <c r="H245" s="161">
        <v>18</v>
      </c>
      <c r="I245" s="162"/>
      <c r="L245" s="158"/>
      <c r="M245" s="163"/>
      <c r="T245" s="164"/>
      <c r="AT245" s="159" t="s">
        <v>283</v>
      </c>
      <c r="AU245" s="159" t="s">
        <v>91</v>
      </c>
      <c r="AV245" s="12" t="s">
        <v>91</v>
      </c>
      <c r="AW245" s="12" t="s">
        <v>38</v>
      </c>
      <c r="AX245" s="12" t="s">
        <v>83</v>
      </c>
      <c r="AY245" s="159" t="s">
        <v>194</v>
      </c>
    </row>
    <row r="246" spans="2:65" s="13" customFormat="1" ht="11.25">
      <c r="B246" s="165"/>
      <c r="D246" s="149" t="s">
        <v>283</v>
      </c>
      <c r="E246" s="166" t="s">
        <v>1</v>
      </c>
      <c r="F246" s="167" t="s">
        <v>285</v>
      </c>
      <c r="H246" s="168">
        <v>61</v>
      </c>
      <c r="I246" s="169"/>
      <c r="L246" s="165"/>
      <c r="M246" s="170"/>
      <c r="T246" s="171"/>
      <c r="AT246" s="166" t="s">
        <v>283</v>
      </c>
      <c r="AU246" s="166" t="s">
        <v>91</v>
      </c>
      <c r="AV246" s="13" t="s">
        <v>193</v>
      </c>
      <c r="AW246" s="13" t="s">
        <v>38</v>
      </c>
      <c r="AX246" s="13" t="s">
        <v>21</v>
      </c>
      <c r="AY246" s="166" t="s">
        <v>194</v>
      </c>
    </row>
    <row r="247" spans="2:65" s="1" customFormat="1" ht="16.5" customHeight="1">
      <c r="B247" s="32"/>
      <c r="C247" s="136" t="s">
        <v>540</v>
      </c>
      <c r="D247" s="136" t="s">
        <v>197</v>
      </c>
      <c r="E247" s="137" t="s">
        <v>2298</v>
      </c>
      <c r="F247" s="138" t="s">
        <v>2299</v>
      </c>
      <c r="G247" s="139" t="s">
        <v>492</v>
      </c>
      <c r="H247" s="140">
        <v>61</v>
      </c>
      <c r="I247" s="141"/>
      <c r="J247" s="142">
        <f>ROUND(I247*H247,2)</f>
        <v>0</v>
      </c>
      <c r="K247" s="138" t="s">
        <v>272</v>
      </c>
      <c r="L247" s="32"/>
      <c r="M247" s="143" t="s">
        <v>1</v>
      </c>
      <c r="N247" s="144" t="s">
        <v>48</v>
      </c>
      <c r="P247" s="145">
        <f>O247*H247</f>
        <v>0</v>
      </c>
      <c r="Q247" s="145">
        <v>0</v>
      </c>
      <c r="R247" s="145">
        <f>Q247*H247</f>
        <v>0</v>
      </c>
      <c r="S247" s="145">
        <v>0</v>
      </c>
      <c r="T247" s="146">
        <f>S247*H247</f>
        <v>0</v>
      </c>
      <c r="AR247" s="147" t="s">
        <v>1503</v>
      </c>
      <c r="AT247" s="147" t="s">
        <v>197</v>
      </c>
      <c r="AU247" s="147" t="s">
        <v>91</v>
      </c>
      <c r="AY247" s="17" t="s">
        <v>194</v>
      </c>
      <c r="BE247" s="148">
        <f>IF(N247="základní",J247,0)</f>
        <v>0</v>
      </c>
      <c r="BF247" s="148">
        <f>IF(N247="snížená",J247,0)</f>
        <v>0</v>
      </c>
      <c r="BG247" s="148">
        <f>IF(N247="zákl. přenesená",J247,0)</f>
        <v>0</v>
      </c>
      <c r="BH247" s="148">
        <f>IF(N247="sníž. přenesená",J247,0)</f>
        <v>0</v>
      </c>
      <c r="BI247" s="148">
        <f>IF(N247="nulová",J247,0)</f>
        <v>0</v>
      </c>
      <c r="BJ247" s="17" t="s">
        <v>21</v>
      </c>
      <c r="BK247" s="148">
        <f>ROUND(I247*H247,2)</f>
        <v>0</v>
      </c>
      <c r="BL247" s="17" t="s">
        <v>1503</v>
      </c>
      <c r="BM247" s="147" t="s">
        <v>2300</v>
      </c>
    </row>
    <row r="248" spans="2:65" s="1" customFormat="1" ht="11.25">
      <c r="B248" s="32"/>
      <c r="D248" s="149" t="s">
        <v>202</v>
      </c>
      <c r="F248" s="150" t="s">
        <v>2301</v>
      </c>
      <c r="I248" s="151"/>
      <c r="L248" s="32"/>
      <c r="M248" s="152"/>
      <c r="T248" s="56"/>
      <c r="AT248" s="17" t="s">
        <v>202</v>
      </c>
      <c r="AU248" s="17" t="s">
        <v>91</v>
      </c>
    </row>
    <row r="249" spans="2:65" s="1" customFormat="1" ht="11.25">
      <c r="B249" s="32"/>
      <c r="D249" s="156" t="s">
        <v>275</v>
      </c>
      <c r="F249" s="157" t="s">
        <v>2302</v>
      </c>
      <c r="I249" s="151"/>
      <c r="L249" s="32"/>
      <c r="M249" s="152"/>
      <c r="T249" s="56"/>
      <c r="AT249" s="17" t="s">
        <v>275</v>
      </c>
      <c r="AU249" s="17" t="s">
        <v>91</v>
      </c>
    </row>
    <row r="250" spans="2:65" s="1" customFormat="1" ht="16.5" customHeight="1">
      <c r="B250" s="32"/>
      <c r="C250" s="172" t="s">
        <v>545</v>
      </c>
      <c r="D250" s="172" t="s">
        <v>301</v>
      </c>
      <c r="E250" s="173" t="s">
        <v>2303</v>
      </c>
      <c r="F250" s="174" t="s">
        <v>2304</v>
      </c>
      <c r="G250" s="175" t="s">
        <v>492</v>
      </c>
      <c r="H250" s="176">
        <v>61</v>
      </c>
      <c r="I250" s="177"/>
      <c r="J250" s="178">
        <f>ROUND(I250*H250,2)</f>
        <v>0</v>
      </c>
      <c r="K250" s="174" t="s">
        <v>272</v>
      </c>
      <c r="L250" s="179"/>
      <c r="M250" s="180" t="s">
        <v>1</v>
      </c>
      <c r="N250" s="181" t="s">
        <v>48</v>
      </c>
      <c r="P250" s="145">
        <f>O250*H250</f>
        <v>0</v>
      </c>
      <c r="Q250" s="145">
        <v>6.8000000000000005E-4</v>
      </c>
      <c r="R250" s="145">
        <f>Q250*H250</f>
        <v>4.1480000000000003E-2</v>
      </c>
      <c r="S250" s="145">
        <v>0</v>
      </c>
      <c r="T250" s="146">
        <f>S250*H250</f>
        <v>0</v>
      </c>
      <c r="AR250" s="147" t="s">
        <v>2100</v>
      </c>
      <c r="AT250" s="147" t="s">
        <v>301</v>
      </c>
      <c r="AU250" s="147" t="s">
        <v>91</v>
      </c>
      <c r="AY250" s="17" t="s">
        <v>194</v>
      </c>
      <c r="BE250" s="148">
        <f>IF(N250="základní",J250,0)</f>
        <v>0</v>
      </c>
      <c r="BF250" s="148">
        <f>IF(N250="snížená",J250,0)</f>
        <v>0</v>
      </c>
      <c r="BG250" s="148">
        <f>IF(N250="zákl. přenesená",J250,0)</f>
        <v>0</v>
      </c>
      <c r="BH250" s="148">
        <f>IF(N250="sníž. přenesená",J250,0)</f>
        <v>0</v>
      </c>
      <c r="BI250" s="148">
        <f>IF(N250="nulová",J250,0)</f>
        <v>0</v>
      </c>
      <c r="BJ250" s="17" t="s">
        <v>21</v>
      </c>
      <c r="BK250" s="148">
        <f>ROUND(I250*H250,2)</f>
        <v>0</v>
      </c>
      <c r="BL250" s="17" t="s">
        <v>2100</v>
      </c>
      <c r="BM250" s="147" t="s">
        <v>2305</v>
      </c>
    </row>
    <row r="251" spans="2:65" s="1" customFormat="1" ht="11.25">
      <c r="B251" s="32"/>
      <c r="D251" s="149" t="s">
        <v>202</v>
      </c>
      <c r="F251" s="150" t="s">
        <v>2304</v>
      </c>
      <c r="I251" s="151"/>
      <c r="L251" s="32"/>
      <c r="M251" s="152"/>
      <c r="T251" s="56"/>
      <c r="AT251" s="17" t="s">
        <v>202</v>
      </c>
      <c r="AU251" s="17" t="s">
        <v>91</v>
      </c>
    </row>
    <row r="252" spans="2:65" s="1" customFormat="1" ht="24.2" customHeight="1">
      <c r="B252" s="32"/>
      <c r="C252" s="136" t="s">
        <v>462</v>
      </c>
      <c r="D252" s="136" t="s">
        <v>197</v>
      </c>
      <c r="E252" s="137" t="s">
        <v>2306</v>
      </c>
      <c r="F252" s="138" t="s">
        <v>2307</v>
      </c>
      <c r="G252" s="139" t="s">
        <v>564</v>
      </c>
      <c r="H252" s="140">
        <v>8</v>
      </c>
      <c r="I252" s="141"/>
      <c r="J252" s="142">
        <f>ROUND(I252*H252,2)</f>
        <v>0</v>
      </c>
      <c r="K252" s="138" t="s">
        <v>272</v>
      </c>
      <c r="L252" s="32"/>
      <c r="M252" s="143" t="s">
        <v>1</v>
      </c>
      <c r="N252" s="144" t="s">
        <v>48</v>
      </c>
      <c r="P252" s="145">
        <f>O252*H252</f>
        <v>0</v>
      </c>
      <c r="Q252" s="145">
        <v>0</v>
      </c>
      <c r="R252" s="145">
        <f>Q252*H252</f>
        <v>0</v>
      </c>
      <c r="S252" s="145">
        <v>0</v>
      </c>
      <c r="T252" s="146">
        <f>S252*H252</f>
        <v>0</v>
      </c>
      <c r="AR252" s="147" t="s">
        <v>1503</v>
      </c>
      <c r="AT252" s="147" t="s">
        <v>197</v>
      </c>
      <c r="AU252" s="147" t="s">
        <v>91</v>
      </c>
      <c r="AY252" s="17" t="s">
        <v>194</v>
      </c>
      <c r="BE252" s="148">
        <f>IF(N252="základní",J252,0)</f>
        <v>0</v>
      </c>
      <c r="BF252" s="148">
        <f>IF(N252="snížená",J252,0)</f>
        <v>0</v>
      </c>
      <c r="BG252" s="148">
        <f>IF(N252="zákl. přenesená",J252,0)</f>
        <v>0</v>
      </c>
      <c r="BH252" s="148">
        <f>IF(N252="sníž. přenesená",J252,0)</f>
        <v>0</v>
      </c>
      <c r="BI252" s="148">
        <f>IF(N252="nulová",J252,0)</f>
        <v>0</v>
      </c>
      <c r="BJ252" s="17" t="s">
        <v>21</v>
      </c>
      <c r="BK252" s="148">
        <f>ROUND(I252*H252,2)</f>
        <v>0</v>
      </c>
      <c r="BL252" s="17" t="s">
        <v>1503</v>
      </c>
      <c r="BM252" s="147" t="s">
        <v>2308</v>
      </c>
    </row>
    <row r="253" spans="2:65" s="1" customFormat="1" ht="19.5">
      <c r="B253" s="32"/>
      <c r="D253" s="149" t="s">
        <v>202</v>
      </c>
      <c r="F253" s="150" t="s">
        <v>2309</v>
      </c>
      <c r="I253" s="151"/>
      <c r="L253" s="32"/>
      <c r="M253" s="152"/>
      <c r="T253" s="56"/>
      <c r="AT253" s="17" t="s">
        <v>202</v>
      </c>
      <c r="AU253" s="17" t="s">
        <v>91</v>
      </c>
    </row>
    <row r="254" spans="2:65" s="1" customFormat="1" ht="11.25">
      <c r="B254" s="32"/>
      <c r="D254" s="156" t="s">
        <v>275</v>
      </c>
      <c r="F254" s="157" t="s">
        <v>2310</v>
      </c>
      <c r="I254" s="151"/>
      <c r="L254" s="32"/>
      <c r="M254" s="152"/>
      <c r="T254" s="56"/>
      <c r="AT254" s="17" t="s">
        <v>275</v>
      </c>
      <c r="AU254" s="17" t="s">
        <v>91</v>
      </c>
    </row>
    <row r="255" spans="2:65" s="1" customFormat="1" ht="16.5" customHeight="1">
      <c r="B255" s="32"/>
      <c r="C255" s="172" t="s">
        <v>554</v>
      </c>
      <c r="D255" s="172" t="s">
        <v>301</v>
      </c>
      <c r="E255" s="173" t="s">
        <v>2311</v>
      </c>
      <c r="F255" s="174" t="s">
        <v>2312</v>
      </c>
      <c r="G255" s="175" t="s">
        <v>564</v>
      </c>
      <c r="H255" s="176">
        <v>8</v>
      </c>
      <c r="I255" s="177"/>
      <c r="J255" s="178">
        <f>ROUND(I255*H255,2)</f>
        <v>0</v>
      </c>
      <c r="K255" s="174" t="s">
        <v>272</v>
      </c>
      <c r="L255" s="179"/>
      <c r="M255" s="180" t="s">
        <v>1</v>
      </c>
      <c r="N255" s="181" t="s">
        <v>48</v>
      </c>
      <c r="P255" s="145">
        <f>O255*H255</f>
        <v>0</v>
      </c>
      <c r="Q255" s="145">
        <v>8.0000000000000007E-5</v>
      </c>
      <c r="R255" s="145">
        <f>Q255*H255</f>
        <v>6.4000000000000005E-4</v>
      </c>
      <c r="S255" s="145">
        <v>0</v>
      </c>
      <c r="T255" s="146">
        <f>S255*H255</f>
        <v>0</v>
      </c>
      <c r="AR255" s="147" t="s">
        <v>2100</v>
      </c>
      <c r="AT255" s="147" t="s">
        <v>301</v>
      </c>
      <c r="AU255" s="147" t="s">
        <v>91</v>
      </c>
      <c r="AY255" s="17" t="s">
        <v>194</v>
      </c>
      <c r="BE255" s="148">
        <f>IF(N255="základní",J255,0)</f>
        <v>0</v>
      </c>
      <c r="BF255" s="148">
        <f>IF(N255="snížená",J255,0)</f>
        <v>0</v>
      </c>
      <c r="BG255" s="148">
        <f>IF(N255="zákl. přenesená",J255,0)</f>
        <v>0</v>
      </c>
      <c r="BH255" s="148">
        <f>IF(N255="sníž. přenesená",J255,0)</f>
        <v>0</v>
      </c>
      <c r="BI255" s="148">
        <f>IF(N255="nulová",J255,0)</f>
        <v>0</v>
      </c>
      <c r="BJ255" s="17" t="s">
        <v>21</v>
      </c>
      <c r="BK255" s="148">
        <f>ROUND(I255*H255,2)</f>
        <v>0</v>
      </c>
      <c r="BL255" s="17" t="s">
        <v>2100</v>
      </c>
      <c r="BM255" s="147" t="s">
        <v>2313</v>
      </c>
    </row>
    <row r="256" spans="2:65" s="1" customFormat="1" ht="11.25">
      <c r="B256" s="32"/>
      <c r="D256" s="149" t="s">
        <v>202</v>
      </c>
      <c r="F256" s="150" t="s">
        <v>2312</v>
      </c>
      <c r="I256" s="151"/>
      <c r="L256" s="32"/>
      <c r="M256" s="152"/>
      <c r="T256" s="56"/>
      <c r="AT256" s="17" t="s">
        <v>202</v>
      </c>
      <c r="AU256" s="17" t="s">
        <v>91</v>
      </c>
    </row>
    <row r="257" spans="2:65" s="1" customFormat="1" ht="33" customHeight="1">
      <c r="B257" s="32"/>
      <c r="C257" s="136" t="s">
        <v>561</v>
      </c>
      <c r="D257" s="136" t="s">
        <v>197</v>
      </c>
      <c r="E257" s="137" t="s">
        <v>2129</v>
      </c>
      <c r="F257" s="138" t="s">
        <v>2130</v>
      </c>
      <c r="G257" s="139" t="s">
        <v>564</v>
      </c>
      <c r="H257" s="140">
        <v>8</v>
      </c>
      <c r="I257" s="141"/>
      <c r="J257" s="142">
        <f>ROUND(I257*H257,2)</f>
        <v>0</v>
      </c>
      <c r="K257" s="138" t="s">
        <v>272</v>
      </c>
      <c r="L257" s="32"/>
      <c r="M257" s="143" t="s">
        <v>1</v>
      </c>
      <c r="N257" s="144" t="s">
        <v>48</v>
      </c>
      <c r="P257" s="145">
        <f>O257*H257</f>
        <v>0</v>
      </c>
      <c r="Q257" s="145">
        <v>0</v>
      </c>
      <c r="R257" s="145">
        <f>Q257*H257</f>
        <v>0</v>
      </c>
      <c r="S257" s="145">
        <v>0</v>
      </c>
      <c r="T257" s="146">
        <f>S257*H257</f>
        <v>0</v>
      </c>
      <c r="AR257" s="147" t="s">
        <v>1503</v>
      </c>
      <c r="AT257" s="147" t="s">
        <v>197</v>
      </c>
      <c r="AU257" s="147" t="s">
        <v>91</v>
      </c>
      <c r="AY257" s="17" t="s">
        <v>194</v>
      </c>
      <c r="BE257" s="148">
        <f>IF(N257="základní",J257,0)</f>
        <v>0</v>
      </c>
      <c r="BF257" s="148">
        <f>IF(N257="snížená",J257,0)</f>
        <v>0</v>
      </c>
      <c r="BG257" s="148">
        <f>IF(N257="zákl. přenesená",J257,0)</f>
        <v>0</v>
      </c>
      <c r="BH257" s="148">
        <f>IF(N257="sníž. přenesená",J257,0)</f>
        <v>0</v>
      </c>
      <c r="BI257" s="148">
        <f>IF(N257="nulová",J257,0)</f>
        <v>0</v>
      </c>
      <c r="BJ257" s="17" t="s">
        <v>21</v>
      </c>
      <c r="BK257" s="148">
        <f>ROUND(I257*H257,2)</f>
        <v>0</v>
      </c>
      <c r="BL257" s="17" t="s">
        <v>1503</v>
      </c>
      <c r="BM257" s="147" t="s">
        <v>2314</v>
      </c>
    </row>
    <row r="258" spans="2:65" s="1" customFormat="1" ht="19.5">
      <c r="B258" s="32"/>
      <c r="D258" s="149" t="s">
        <v>202</v>
      </c>
      <c r="F258" s="150" t="s">
        <v>2132</v>
      </c>
      <c r="I258" s="151"/>
      <c r="L258" s="32"/>
      <c r="M258" s="152"/>
      <c r="T258" s="56"/>
      <c r="AT258" s="17" t="s">
        <v>202</v>
      </c>
      <c r="AU258" s="17" t="s">
        <v>91</v>
      </c>
    </row>
    <row r="259" spans="2:65" s="1" customFormat="1" ht="11.25">
      <c r="B259" s="32"/>
      <c r="D259" s="156" t="s">
        <v>275</v>
      </c>
      <c r="F259" s="157" t="s">
        <v>2133</v>
      </c>
      <c r="I259" s="151"/>
      <c r="L259" s="32"/>
      <c r="M259" s="152"/>
      <c r="T259" s="56"/>
      <c r="AT259" s="17" t="s">
        <v>275</v>
      </c>
      <c r="AU259" s="17" t="s">
        <v>91</v>
      </c>
    </row>
    <row r="260" spans="2:65" s="1" customFormat="1" ht="37.9" customHeight="1">
      <c r="B260" s="32"/>
      <c r="C260" s="172" t="s">
        <v>570</v>
      </c>
      <c r="D260" s="172" t="s">
        <v>301</v>
      </c>
      <c r="E260" s="173" t="s">
        <v>2315</v>
      </c>
      <c r="F260" s="174" t="s">
        <v>2316</v>
      </c>
      <c r="G260" s="175" t="s">
        <v>564</v>
      </c>
      <c r="H260" s="176">
        <v>8</v>
      </c>
      <c r="I260" s="177"/>
      <c r="J260" s="178">
        <f>ROUND(I260*H260,2)</f>
        <v>0</v>
      </c>
      <c r="K260" s="174" t="s">
        <v>1</v>
      </c>
      <c r="L260" s="179"/>
      <c r="M260" s="180" t="s">
        <v>1</v>
      </c>
      <c r="N260" s="181" t="s">
        <v>48</v>
      </c>
      <c r="P260" s="145">
        <f>O260*H260</f>
        <v>0</v>
      </c>
      <c r="Q260" s="145">
        <v>6.0000000000000002E-5</v>
      </c>
      <c r="R260" s="145">
        <f>Q260*H260</f>
        <v>4.8000000000000001E-4</v>
      </c>
      <c r="S260" s="145">
        <v>0</v>
      </c>
      <c r="T260" s="146">
        <f>S260*H260</f>
        <v>0</v>
      </c>
      <c r="AR260" s="147" t="s">
        <v>2100</v>
      </c>
      <c r="AT260" s="147" t="s">
        <v>301</v>
      </c>
      <c r="AU260" s="147" t="s">
        <v>91</v>
      </c>
      <c r="AY260" s="17" t="s">
        <v>194</v>
      </c>
      <c r="BE260" s="148">
        <f>IF(N260="základní",J260,0)</f>
        <v>0</v>
      </c>
      <c r="BF260" s="148">
        <f>IF(N260="snížená",J260,0)</f>
        <v>0</v>
      </c>
      <c r="BG260" s="148">
        <f>IF(N260="zákl. přenesená",J260,0)</f>
        <v>0</v>
      </c>
      <c r="BH260" s="148">
        <f>IF(N260="sníž. přenesená",J260,0)</f>
        <v>0</v>
      </c>
      <c r="BI260" s="148">
        <f>IF(N260="nulová",J260,0)</f>
        <v>0</v>
      </c>
      <c r="BJ260" s="17" t="s">
        <v>21</v>
      </c>
      <c r="BK260" s="148">
        <f>ROUND(I260*H260,2)</f>
        <v>0</v>
      </c>
      <c r="BL260" s="17" t="s">
        <v>2100</v>
      </c>
      <c r="BM260" s="147" t="s">
        <v>2317</v>
      </c>
    </row>
    <row r="261" spans="2:65" s="1" customFormat="1" ht="19.5">
      <c r="B261" s="32"/>
      <c r="D261" s="149" t="s">
        <v>202</v>
      </c>
      <c r="F261" s="150" t="s">
        <v>2316</v>
      </c>
      <c r="I261" s="151"/>
      <c r="L261" s="32"/>
      <c r="M261" s="152"/>
      <c r="T261" s="56"/>
      <c r="AT261" s="17" t="s">
        <v>202</v>
      </c>
      <c r="AU261" s="17" t="s">
        <v>91</v>
      </c>
    </row>
    <row r="262" spans="2:65" s="1" customFormat="1" ht="21.75" customHeight="1">
      <c r="B262" s="32"/>
      <c r="C262" s="136" t="s">
        <v>469</v>
      </c>
      <c r="D262" s="136" t="s">
        <v>197</v>
      </c>
      <c r="E262" s="137" t="s">
        <v>2171</v>
      </c>
      <c r="F262" s="138" t="s">
        <v>2172</v>
      </c>
      <c r="G262" s="139" t="s">
        <v>492</v>
      </c>
      <c r="H262" s="140">
        <v>61</v>
      </c>
      <c r="I262" s="141"/>
      <c r="J262" s="142">
        <f>ROUND(I262*H262,2)</f>
        <v>0</v>
      </c>
      <c r="K262" s="138" t="s">
        <v>272</v>
      </c>
      <c r="L262" s="32"/>
      <c r="M262" s="143" t="s">
        <v>1</v>
      </c>
      <c r="N262" s="144" t="s">
        <v>48</v>
      </c>
      <c r="P262" s="145">
        <f>O262*H262</f>
        <v>0</v>
      </c>
      <c r="Q262" s="145">
        <v>0</v>
      </c>
      <c r="R262" s="145">
        <f>Q262*H262</f>
        <v>0</v>
      </c>
      <c r="S262" s="145">
        <v>0</v>
      </c>
      <c r="T262" s="146">
        <f>S262*H262</f>
        <v>0</v>
      </c>
      <c r="AR262" s="147" t="s">
        <v>1503</v>
      </c>
      <c r="AT262" s="147" t="s">
        <v>197</v>
      </c>
      <c r="AU262" s="147" t="s">
        <v>91</v>
      </c>
      <c r="AY262" s="17" t="s">
        <v>194</v>
      </c>
      <c r="BE262" s="148">
        <f>IF(N262="základní",J262,0)</f>
        <v>0</v>
      </c>
      <c r="BF262" s="148">
        <f>IF(N262="snížená",J262,0)</f>
        <v>0</v>
      </c>
      <c r="BG262" s="148">
        <f>IF(N262="zákl. přenesená",J262,0)</f>
        <v>0</v>
      </c>
      <c r="BH262" s="148">
        <f>IF(N262="sníž. přenesená",J262,0)</f>
        <v>0</v>
      </c>
      <c r="BI262" s="148">
        <f>IF(N262="nulová",J262,0)</f>
        <v>0</v>
      </c>
      <c r="BJ262" s="17" t="s">
        <v>21</v>
      </c>
      <c r="BK262" s="148">
        <f>ROUND(I262*H262,2)</f>
        <v>0</v>
      </c>
      <c r="BL262" s="17" t="s">
        <v>1503</v>
      </c>
      <c r="BM262" s="147" t="s">
        <v>2318</v>
      </c>
    </row>
    <row r="263" spans="2:65" s="1" customFormat="1" ht="11.25">
      <c r="B263" s="32"/>
      <c r="D263" s="149" t="s">
        <v>202</v>
      </c>
      <c r="F263" s="150" t="s">
        <v>2172</v>
      </c>
      <c r="I263" s="151"/>
      <c r="L263" s="32"/>
      <c r="M263" s="152"/>
      <c r="T263" s="56"/>
      <c r="AT263" s="17" t="s">
        <v>202</v>
      </c>
      <c r="AU263" s="17" t="s">
        <v>91</v>
      </c>
    </row>
    <row r="264" spans="2:65" s="1" customFormat="1" ht="11.25">
      <c r="B264" s="32"/>
      <c r="D264" s="156" t="s">
        <v>275</v>
      </c>
      <c r="F264" s="157" t="s">
        <v>2175</v>
      </c>
      <c r="I264" s="151"/>
      <c r="L264" s="32"/>
      <c r="M264" s="152"/>
      <c r="T264" s="56"/>
      <c r="AT264" s="17" t="s">
        <v>275</v>
      </c>
      <c r="AU264" s="17" t="s">
        <v>91</v>
      </c>
    </row>
    <row r="265" spans="2:65" s="1" customFormat="1" ht="37.9" customHeight="1">
      <c r="B265" s="32"/>
      <c r="C265" s="136" t="s">
        <v>577</v>
      </c>
      <c r="D265" s="136" t="s">
        <v>197</v>
      </c>
      <c r="E265" s="137" t="s">
        <v>2319</v>
      </c>
      <c r="F265" s="138" t="s">
        <v>2320</v>
      </c>
      <c r="G265" s="139" t="s">
        <v>200</v>
      </c>
      <c r="H265" s="140">
        <v>2</v>
      </c>
      <c r="I265" s="141"/>
      <c r="J265" s="142">
        <f>ROUND(I265*H265,2)</f>
        <v>0</v>
      </c>
      <c r="K265" s="138" t="s">
        <v>1</v>
      </c>
      <c r="L265" s="32"/>
      <c r="M265" s="143" t="s">
        <v>1</v>
      </c>
      <c r="N265" s="144" t="s">
        <v>48</v>
      </c>
      <c r="P265" s="145">
        <f>O265*H265</f>
        <v>0</v>
      </c>
      <c r="Q265" s="145">
        <v>0</v>
      </c>
      <c r="R265" s="145">
        <f>Q265*H265</f>
        <v>0</v>
      </c>
      <c r="S265" s="145">
        <v>0</v>
      </c>
      <c r="T265" s="146">
        <f>S265*H265</f>
        <v>0</v>
      </c>
      <c r="AR265" s="147" t="s">
        <v>1503</v>
      </c>
      <c r="AT265" s="147" t="s">
        <v>197</v>
      </c>
      <c r="AU265" s="147" t="s">
        <v>91</v>
      </c>
      <c r="AY265" s="17" t="s">
        <v>194</v>
      </c>
      <c r="BE265" s="148">
        <f>IF(N265="základní",J265,0)</f>
        <v>0</v>
      </c>
      <c r="BF265" s="148">
        <f>IF(N265="snížená",J265,0)</f>
        <v>0</v>
      </c>
      <c r="BG265" s="148">
        <f>IF(N265="zákl. přenesená",J265,0)</f>
        <v>0</v>
      </c>
      <c r="BH265" s="148">
        <f>IF(N265="sníž. přenesená",J265,0)</f>
        <v>0</v>
      </c>
      <c r="BI265" s="148">
        <f>IF(N265="nulová",J265,0)</f>
        <v>0</v>
      </c>
      <c r="BJ265" s="17" t="s">
        <v>21</v>
      </c>
      <c r="BK265" s="148">
        <f>ROUND(I265*H265,2)</f>
        <v>0</v>
      </c>
      <c r="BL265" s="17" t="s">
        <v>1503</v>
      </c>
      <c r="BM265" s="147" t="s">
        <v>2321</v>
      </c>
    </row>
    <row r="266" spans="2:65" s="1" customFormat="1" ht="136.5">
      <c r="B266" s="32"/>
      <c r="D266" s="149" t="s">
        <v>202</v>
      </c>
      <c r="F266" s="150" t="s">
        <v>2322</v>
      </c>
      <c r="I266" s="151"/>
      <c r="L266" s="32"/>
      <c r="M266" s="152"/>
      <c r="T266" s="56"/>
      <c r="AT266" s="17" t="s">
        <v>202</v>
      </c>
      <c r="AU266" s="17" t="s">
        <v>91</v>
      </c>
    </row>
    <row r="267" spans="2:65" s="1" customFormat="1" ht="33" customHeight="1">
      <c r="B267" s="32"/>
      <c r="C267" s="136" t="s">
        <v>582</v>
      </c>
      <c r="D267" s="136" t="s">
        <v>197</v>
      </c>
      <c r="E267" s="137" t="s">
        <v>2323</v>
      </c>
      <c r="F267" s="138" t="s">
        <v>2324</v>
      </c>
      <c r="G267" s="139" t="s">
        <v>200</v>
      </c>
      <c r="H267" s="140">
        <v>4</v>
      </c>
      <c r="I267" s="141"/>
      <c r="J267" s="142">
        <f>ROUND(I267*H267,2)</f>
        <v>0</v>
      </c>
      <c r="K267" s="138" t="s">
        <v>1</v>
      </c>
      <c r="L267" s="32"/>
      <c r="M267" s="143" t="s">
        <v>1</v>
      </c>
      <c r="N267" s="144" t="s">
        <v>48</v>
      </c>
      <c r="P267" s="145">
        <f>O267*H267</f>
        <v>0</v>
      </c>
      <c r="Q267" s="145">
        <v>0</v>
      </c>
      <c r="R267" s="145">
        <f>Q267*H267</f>
        <v>0</v>
      </c>
      <c r="S267" s="145">
        <v>0</v>
      </c>
      <c r="T267" s="146">
        <f>S267*H267</f>
        <v>0</v>
      </c>
      <c r="AR267" s="147" t="s">
        <v>1503</v>
      </c>
      <c r="AT267" s="147" t="s">
        <v>197</v>
      </c>
      <c r="AU267" s="147" t="s">
        <v>91</v>
      </c>
      <c r="AY267" s="17" t="s">
        <v>194</v>
      </c>
      <c r="BE267" s="148">
        <f>IF(N267="základní",J267,0)</f>
        <v>0</v>
      </c>
      <c r="BF267" s="148">
        <f>IF(N267="snížená",J267,0)</f>
        <v>0</v>
      </c>
      <c r="BG267" s="148">
        <f>IF(N267="zákl. přenesená",J267,0)</f>
        <v>0</v>
      </c>
      <c r="BH267" s="148">
        <f>IF(N267="sníž. přenesená",J267,0)</f>
        <v>0</v>
      </c>
      <c r="BI267" s="148">
        <f>IF(N267="nulová",J267,0)</f>
        <v>0</v>
      </c>
      <c r="BJ267" s="17" t="s">
        <v>21</v>
      </c>
      <c r="BK267" s="148">
        <f>ROUND(I267*H267,2)</f>
        <v>0</v>
      </c>
      <c r="BL267" s="17" t="s">
        <v>1503</v>
      </c>
      <c r="BM267" s="147" t="s">
        <v>2325</v>
      </c>
    </row>
    <row r="268" spans="2:65" s="1" customFormat="1" ht="136.5">
      <c r="B268" s="32"/>
      <c r="D268" s="149" t="s">
        <v>202</v>
      </c>
      <c r="F268" s="150" t="s">
        <v>2326</v>
      </c>
      <c r="I268" s="151"/>
      <c r="L268" s="32"/>
      <c r="M268" s="152"/>
      <c r="T268" s="56"/>
      <c r="AT268" s="17" t="s">
        <v>202</v>
      </c>
      <c r="AU268" s="17" t="s">
        <v>91</v>
      </c>
    </row>
    <row r="269" spans="2:65" s="11" customFormat="1" ht="22.9" customHeight="1">
      <c r="B269" s="124"/>
      <c r="D269" s="125" t="s">
        <v>82</v>
      </c>
      <c r="E269" s="134" t="s">
        <v>2181</v>
      </c>
      <c r="F269" s="134" t="s">
        <v>2182</v>
      </c>
      <c r="I269" s="127"/>
      <c r="J269" s="135">
        <f>BK269</f>
        <v>0</v>
      </c>
      <c r="L269" s="124"/>
      <c r="M269" s="129"/>
      <c r="P269" s="130">
        <f>SUM(P270:P272)</f>
        <v>0</v>
      </c>
      <c r="R269" s="130">
        <f>SUM(R270:R272)</f>
        <v>0</v>
      </c>
      <c r="T269" s="131">
        <f>SUM(T270:T272)</f>
        <v>0</v>
      </c>
      <c r="AR269" s="125" t="s">
        <v>208</v>
      </c>
      <c r="AT269" s="132" t="s">
        <v>82</v>
      </c>
      <c r="AU269" s="132" t="s">
        <v>21</v>
      </c>
      <c r="AY269" s="125" t="s">
        <v>194</v>
      </c>
      <c r="BK269" s="133">
        <f>SUM(BK270:BK272)</f>
        <v>0</v>
      </c>
    </row>
    <row r="270" spans="2:65" s="1" customFormat="1" ht="24.2" customHeight="1">
      <c r="B270" s="32"/>
      <c r="C270" s="136" t="s">
        <v>587</v>
      </c>
      <c r="D270" s="136" t="s">
        <v>197</v>
      </c>
      <c r="E270" s="137" t="s">
        <v>2183</v>
      </c>
      <c r="F270" s="138" t="s">
        <v>2184</v>
      </c>
      <c r="G270" s="139" t="s">
        <v>2185</v>
      </c>
      <c r="H270" s="140">
        <v>8</v>
      </c>
      <c r="I270" s="141"/>
      <c r="J270" s="142">
        <f>ROUND(I270*H270,2)</f>
        <v>0</v>
      </c>
      <c r="K270" s="138" t="s">
        <v>272</v>
      </c>
      <c r="L270" s="32"/>
      <c r="M270" s="143" t="s">
        <v>1</v>
      </c>
      <c r="N270" s="144" t="s">
        <v>48</v>
      </c>
      <c r="P270" s="145">
        <f>O270*H270</f>
        <v>0</v>
      </c>
      <c r="Q270" s="145">
        <v>0</v>
      </c>
      <c r="R270" s="145">
        <f>Q270*H270</f>
        <v>0</v>
      </c>
      <c r="S270" s="145">
        <v>0</v>
      </c>
      <c r="T270" s="146">
        <f>S270*H270</f>
        <v>0</v>
      </c>
      <c r="AR270" s="147" t="s">
        <v>1503</v>
      </c>
      <c r="AT270" s="147" t="s">
        <v>197</v>
      </c>
      <c r="AU270" s="147" t="s">
        <v>91</v>
      </c>
      <c r="AY270" s="17" t="s">
        <v>194</v>
      </c>
      <c r="BE270" s="148">
        <f>IF(N270="základní",J270,0)</f>
        <v>0</v>
      </c>
      <c r="BF270" s="148">
        <f>IF(N270="snížená",J270,0)</f>
        <v>0</v>
      </c>
      <c r="BG270" s="148">
        <f>IF(N270="zákl. přenesená",J270,0)</f>
        <v>0</v>
      </c>
      <c r="BH270" s="148">
        <f>IF(N270="sníž. přenesená",J270,0)</f>
        <v>0</v>
      </c>
      <c r="BI270" s="148">
        <f>IF(N270="nulová",J270,0)</f>
        <v>0</v>
      </c>
      <c r="BJ270" s="17" t="s">
        <v>21</v>
      </c>
      <c r="BK270" s="148">
        <f>ROUND(I270*H270,2)</f>
        <v>0</v>
      </c>
      <c r="BL270" s="17" t="s">
        <v>1503</v>
      </c>
      <c r="BM270" s="147" t="s">
        <v>2327</v>
      </c>
    </row>
    <row r="271" spans="2:65" s="1" customFormat="1" ht="19.5">
      <c r="B271" s="32"/>
      <c r="D271" s="149" t="s">
        <v>202</v>
      </c>
      <c r="F271" s="150" t="s">
        <v>2187</v>
      </c>
      <c r="I271" s="151"/>
      <c r="L271" s="32"/>
      <c r="M271" s="152"/>
      <c r="T271" s="56"/>
      <c r="AT271" s="17" t="s">
        <v>202</v>
      </c>
      <c r="AU271" s="17" t="s">
        <v>91</v>
      </c>
    </row>
    <row r="272" spans="2:65" s="1" customFormat="1" ht="11.25">
      <c r="B272" s="32"/>
      <c r="D272" s="156" t="s">
        <v>275</v>
      </c>
      <c r="F272" s="157" t="s">
        <v>2188</v>
      </c>
      <c r="I272" s="151"/>
      <c r="L272" s="32"/>
      <c r="M272" s="153"/>
      <c r="N272" s="154"/>
      <c r="O272" s="154"/>
      <c r="P272" s="154"/>
      <c r="Q272" s="154"/>
      <c r="R272" s="154"/>
      <c r="S272" s="154"/>
      <c r="T272" s="155"/>
      <c r="AT272" s="17" t="s">
        <v>275</v>
      </c>
      <c r="AU272" s="17" t="s">
        <v>91</v>
      </c>
    </row>
    <row r="273" spans="2:12" s="1" customFormat="1" ht="6.95" customHeight="1">
      <c r="B273" s="44"/>
      <c r="C273" s="45"/>
      <c r="D273" s="45"/>
      <c r="E273" s="45"/>
      <c r="F273" s="45"/>
      <c r="G273" s="45"/>
      <c r="H273" s="45"/>
      <c r="I273" s="45"/>
      <c r="J273" s="45"/>
      <c r="K273" s="45"/>
      <c r="L273" s="32"/>
    </row>
  </sheetData>
  <sheetProtection algorithmName="SHA-512" hashValue="ezBso7KjVrXoQv4/JZxtbXdD8pTa7tOMCQB4f5xR045WZ4X6lJHNOGiDQNnM4DmOtB+w/6EK1A3VvPbAL3pb5A==" saltValue="xCDX+bpUYREwN1NODFz6BrbNJL6kzreaj94J/E7UcywEAmULFptMNlVDmQTF+oULro61Ft/JJ9G15gppH5RfCg==" spinCount="100000" sheet="1" objects="1" scenarios="1" formatColumns="0" formatRows="0" autoFilter="0"/>
  <autoFilter ref="C129:K272" xr:uid="{00000000-0009-0000-0000-00000D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hyperlinks>
    <hyperlink ref="F135" r:id="rId1" xr:uid="{00000000-0004-0000-0D00-000000000000}"/>
    <hyperlink ref="F142" r:id="rId2" xr:uid="{00000000-0004-0000-0D00-000001000000}"/>
    <hyperlink ref="F146" r:id="rId3" xr:uid="{00000000-0004-0000-0D00-000002000000}"/>
    <hyperlink ref="F150" r:id="rId4" xr:uid="{00000000-0004-0000-0D00-000003000000}"/>
    <hyperlink ref="F154" r:id="rId5" xr:uid="{00000000-0004-0000-0D00-000004000000}"/>
    <hyperlink ref="F159" r:id="rId6" xr:uid="{00000000-0004-0000-0D00-000005000000}"/>
    <hyperlink ref="F163" r:id="rId7" xr:uid="{00000000-0004-0000-0D00-000006000000}"/>
    <hyperlink ref="F167" r:id="rId8" xr:uid="{00000000-0004-0000-0D00-000007000000}"/>
    <hyperlink ref="F171" r:id="rId9" xr:uid="{00000000-0004-0000-0D00-000008000000}"/>
    <hyperlink ref="F174" r:id="rId10" xr:uid="{00000000-0004-0000-0D00-000009000000}"/>
    <hyperlink ref="F177" r:id="rId11" xr:uid="{00000000-0004-0000-0D00-00000A000000}"/>
    <hyperlink ref="F181" r:id="rId12" xr:uid="{00000000-0004-0000-0D00-00000B000000}"/>
    <hyperlink ref="F185" r:id="rId13" xr:uid="{00000000-0004-0000-0D00-00000C000000}"/>
    <hyperlink ref="F190" r:id="rId14" xr:uid="{00000000-0004-0000-0D00-00000D000000}"/>
    <hyperlink ref="F194" r:id="rId15" xr:uid="{00000000-0004-0000-0D00-00000E000000}"/>
    <hyperlink ref="F202" r:id="rId16" xr:uid="{00000000-0004-0000-0D00-00000F000000}"/>
    <hyperlink ref="F214" r:id="rId17" xr:uid="{00000000-0004-0000-0D00-000010000000}"/>
    <hyperlink ref="F218" r:id="rId18" xr:uid="{00000000-0004-0000-0D00-000011000000}"/>
    <hyperlink ref="F221" r:id="rId19" xr:uid="{00000000-0004-0000-0D00-000012000000}"/>
    <hyperlink ref="F226" r:id="rId20" xr:uid="{00000000-0004-0000-0D00-000013000000}"/>
    <hyperlink ref="F231" r:id="rId21" xr:uid="{00000000-0004-0000-0D00-000014000000}"/>
    <hyperlink ref="F235" r:id="rId22" xr:uid="{00000000-0004-0000-0D00-000015000000}"/>
    <hyperlink ref="F240" r:id="rId23" xr:uid="{00000000-0004-0000-0D00-000016000000}"/>
    <hyperlink ref="F249" r:id="rId24" xr:uid="{00000000-0004-0000-0D00-000017000000}"/>
    <hyperlink ref="F254" r:id="rId25" xr:uid="{00000000-0004-0000-0D00-000018000000}"/>
    <hyperlink ref="F259" r:id="rId26" xr:uid="{00000000-0004-0000-0D00-000019000000}"/>
    <hyperlink ref="F264" r:id="rId27" xr:uid="{00000000-0004-0000-0D00-00001A000000}"/>
    <hyperlink ref="F272" r:id="rId28" xr:uid="{00000000-0004-0000-0D00-00001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9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30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153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</row>
    <row r="4" spans="2:46" ht="24.95" customHeight="1">
      <c r="B4" s="20"/>
      <c r="D4" s="21" t="s">
        <v>166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0" t="str">
        <f>'Rekapitulace stavby'!K6</f>
        <v>ZTV Pacov II.etapa - pod etapa č.3</v>
      </c>
      <c r="F7" s="241"/>
      <c r="G7" s="241"/>
      <c r="H7" s="241"/>
      <c r="L7" s="20"/>
    </row>
    <row r="8" spans="2:46" ht="12" customHeight="1">
      <c r="B8" s="20"/>
      <c r="D8" s="27" t="s">
        <v>167</v>
      </c>
      <c r="L8" s="20"/>
    </row>
    <row r="9" spans="2:46" s="1" customFormat="1" ht="16.5" customHeight="1">
      <c r="B9" s="32"/>
      <c r="E9" s="240" t="s">
        <v>2328</v>
      </c>
      <c r="F9" s="242"/>
      <c r="G9" s="242"/>
      <c r="H9" s="242"/>
      <c r="L9" s="32"/>
    </row>
    <row r="10" spans="2:46" s="1" customFormat="1" ht="12" customHeight="1">
      <c r="B10" s="32"/>
      <c r="D10" s="27" t="s">
        <v>169</v>
      </c>
      <c r="L10" s="32"/>
    </row>
    <row r="11" spans="2:46" s="1" customFormat="1" ht="16.5" customHeight="1">
      <c r="B11" s="32"/>
      <c r="E11" s="205" t="s">
        <v>2328</v>
      </c>
      <c r="F11" s="242"/>
      <c r="G11" s="242"/>
      <c r="H11" s="242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19</v>
      </c>
      <c r="F13" s="25" t="s">
        <v>154</v>
      </c>
      <c r="I13" s="27" t="s">
        <v>20</v>
      </c>
      <c r="J13" s="25" t="s">
        <v>1</v>
      </c>
      <c r="L13" s="32"/>
    </row>
    <row r="14" spans="2:46" s="1" customFormat="1" ht="12" customHeight="1">
      <c r="B14" s="32"/>
      <c r="D14" s="27" t="s">
        <v>22</v>
      </c>
      <c r="F14" s="25" t="s">
        <v>23</v>
      </c>
      <c r="I14" s="27" t="s">
        <v>24</v>
      </c>
      <c r="J14" s="52" t="str">
        <f>'Rekapitulace stavby'!AN8</f>
        <v>9. 8. 2024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28</v>
      </c>
      <c r="I16" s="27" t="s">
        <v>29</v>
      </c>
      <c r="J16" s="25" t="s">
        <v>30</v>
      </c>
      <c r="L16" s="32"/>
    </row>
    <row r="17" spans="2:12" s="1" customFormat="1" ht="18" customHeight="1">
      <c r="B17" s="32"/>
      <c r="E17" s="25" t="s">
        <v>23</v>
      </c>
      <c r="I17" s="27" t="s">
        <v>31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32</v>
      </c>
      <c r="I19" s="27" t="s">
        <v>29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3" t="str">
        <f>'Rekapitulace stavby'!E14</f>
        <v>Vyplň údaj</v>
      </c>
      <c r="F20" s="224"/>
      <c r="G20" s="224"/>
      <c r="H20" s="224"/>
      <c r="I20" s="27" t="s">
        <v>31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34</v>
      </c>
      <c r="I22" s="27" t="s">
        <v>29</v>
      </c>
      <c r="J22" s="25" t="s">
        <v>35</v>
      </c>
      <c r="L22" s="32"/>
    </row>
    <row r="23" spans="2:12" s="1" customFormat="1" ht="18" customHeight="1">
      <c r="B23" s="32"/>
      <c r="E23" s="25" t="s">
        <v>36</v>
      </c>
      <c r="I23" s="27" t="s">
        <v>31</v>
      </c>
      <c r="J23" s="25" t="s">
        <v>37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39</v>
      </c>
      <c r="I25" s="27" t="s">
        <v>29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31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41</v>
      </c>
      <c r="L28" s="32"/>
    </row>
    <row r="29" spans="2:12" s="7" customFormat="1" ht="262.5" customHeight="1">
      <c r="B29" s="94"/>
      <c r="E29" s="229" t="s">
        <v>2329</v>
      </c>
      <c r="F29" s="229"/>
      <c r="G29" s="229"/>
      <c r="H29" s="229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43</v>
      </c>
      <c r="J32" s="66">
        <f>ROUND(J125,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45</v>
      </c>
      <c r="I34" s="35" t="s">
        <v>44</v>
      </c>
      <c r="J34" s="35" t="s">
        <v>46</v>
      </c>
      <c r="L34" s="32"/>
    </row>
    <row r="35" spans="2:12" s="1" customFormat="1" ht="14.45" customHeight="1">
      <c r="B35" s="32"/>
      <c r="D35" s="55" t="s">
        <v>47</v>
      </c>
      <c r="E35" s="27" t="s">
        <v>48</v>
      </c>
      <c r="F35" s="86">
        <f>ROUND((SUM(BE125:BE299)),  2)</f>
        <v>0</v>
      </c>
      <c r="I35" s="96">
        <v>0.21</v>
      </c>
      <c r="J35" s="86">
        <f>ROUND(((SUM(BE125:BE299))*I35),  2)</f>
        <v>0</v>
      </c>
      <c r="L35" s="32"/>
    </row>
    <row r="36" spans="2:12" s="1" customFormat="1" ht="14.45" customHeight="1">
      <c r="B36" s="32"/>
      <c r="E36" s="27" t="s">
        <v>49</v>
      </c>
      <c r="F36" s="86">
        <f>ROUND((SUM(BF125:BF299)),  2)</f>
        <v>0</v>
      </c>
      <c r="I36" s="96">
        <v>0.12</v>
      </c>
      <c r="J36" s="86">
        <f>ROUND(((SUM(BF125:BF299))*I36),  2)</f>
        <v>0</v>
      </c>
      <c r="L36" s="32"/>
    </row>
    <row r="37" spans="2:12" s="1" customFormat="1" ht="14.45" hidden="1" customHeight="1">
      <c r="B37" s="32"/>
      <c r="E37" s="27" t="s">
        <v>50</v>
      </c>
      <c r="F37" s="86">
        <f>ROUND((SUM(BG125:BG299)),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51</v>
      </c>
      <c r="F38" s="86">
        <f>ROUND((SUM(BH125:BH299)),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52</v>
      </c>
      <c r="F39" s="86">
        <f>ROUND((SUM(BI125:BI299)),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53</v>
      </c>
      <c r="E41" s="57"/>
      <c r="F41" s="57"/>
      <c r="G41" s="99" t="s">
        <v>54</v>
      </c>
      <c r="H41" s="100" t="s">
        <v>55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56</v>
      </c>
      <c r="E50" s="42"/>
      <c r="F50" s="42"/>
      <c r="G50" s="41" t="s">
        <v>57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58</v>
      </c>
      <c r="E61" s="34"/>
      <c r="F61" s="103" t="s">
        <v>59</v>
      </c>
      <c r="G61" s="43" t="s">
        <v>58</v>
      </c>
      <c r="H61" s="34"/>
      <c r="I61" s="34"/>
      <c r="J61" s="104" t="s">
        <v>59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60</v>
      </c>
      <c r="E65" s="42"/>
      <c r="F65" s="42"/>
      <c r="G65" s="41" t="s">
        <v>61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58</v>
      </c>
      <c r="E76" s="34"/>
      <c r="F76" s="103" t="s">
        <v>59</v>
      </c>
      <c r="G76" s="43" t="s">
        <v>58</v>
      </c>
      <c r="H76" s="34"/>
      <c r="I76" s="34"/>
      <c r="J76" s="104" t="s">
        <v>59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171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0" t="str">
        <f>E7</f>
        <v>ZTV Pacov II.etapa - pod etapa č.3</v>
      </c>
      <c r="F85" s="241"/>
      <c r="G85" s="241"/>
      <c r="H85" s="241"/>
      <c r="L85" s="32"/>
    </row>
    <row r="86" spans="2:12" ht="12" customHeight="1">
      <c r="B86" s="20"/>
      <c r="C86" s="27" t="s">
        <v>167</v>
      </c>
      <c r="L86" s="20"/>
    </row>
    <row r="87" spans="2:12" s="1" customFormat="1" ht="16.5" customHeight="1">
      <c r="B87" s="32"/>
      <c r="E87" s="240" t="s">
        <v>2328</v>
      </c>
      <c r="F87" s="242"/>
      <c r="G87" s="242"/>
      <c r="H87" s="242"/>
      <c r="L87" s="32"/>
    </row>
    <row r="88" spans="2:12" s="1" customFormat="1" ht="12" customHeight="1">
      <c r="B88" s="32"/>
      <c r="C88" s="27" t="s">
        <v>169</v>
      </c>
      <c r="L88" s="32"/>
    </row>
    <row r="89" spans="2:12" s="1" customFormat="1" ht="16.5" customHeight="1">
      <c r="B89" s="32"/>
      <c r="E89" s="205" t="str">
        <f>E11</f>
        <v>IO-07 - Veřejné osvětlení</v>
      </c>
      <c r="F89" s="242"/>
      <c r="G89" s="242"/>
      <c r="H89" s="242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22</v>
      </c>
      <c r="F91" s="25" t="str">
        <f>F14</f>
        <v>město Pacov</v>
      </c>
      <c r="I91" s="27" t="s">
        <v>24</v>
      </c>
      <c r="J91" s="52" t="str">
        <f>IF(J14="","",J14)</f>
        <v>9. 8. 2024</v>
      </c>
      <c r="L91" s="32"/>
    </row>
    <row r="92" spans="2:12" s="1" customFormat="1" ht="6.95" customHeight="1">
      <c r="B92" s="32"/>
      <c r="L92" s="32"/>
    </row>
    <row r="93" spans="2:12" s="1" customFormat="1" ht="25.7" customHeight="1">
      <c r="B93" s="32"/>
      <c r="C93" s="27" t="s">
        <v>28</v>
      </c>
      <c r="F93" s="25" t="str">
        <f>E17</f>
        <v>město Pacov</v>
      </c>
      <c r="I93" s="27" t="s">
        <v>34</v>
      </c>
      <c r="J93" s="30" t="str">
        <f>E23</f>
        <v>PROJEKT CENTRUM NOVA s.r.o.</v>
      </c>
      <c r="L93" s="32"/>
    </row>
    <row r="94" spans="2:12" s="1" customFormat="1" ht="15.2" customHeight="1">
      <c r="B94" s="32"/>
      <c r="C94" s="27" t="s">
        <v>32</v>
      </c>
      <c r="F94" s="25" t="str">
        <f>IF(E20="","",E20)</f>
        <v>Vyplň údaj</v>
      </c>
      <c r="I94" s="27" t="s">
        <v>39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172</v>
      </c>
      <c r="D96" s="97"/>
      <c r="E96" s="97"/>
      <c r="F96" s="97"/>
      <c r="G96" s="97"/>
      <c r="H96" s="97"/>
      <c r="I96" s="97"/>
      <c r="J96" s="106" t="s">
        <v>173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174</v>
      </c>
      <c r="J98" s="66">
        <f>J125</f>
        <v>0</v>
      </c>
      <c r="L98" s="32"/>
      <c r="AU98" s="17" t="s">
        <v>175</v>
      </c>
    </row>
    <row r="99" spans="2:47" s="8" customFormat="1" ht="24.95" customHeight="1">
      <c r="B99" s="108"/>
      <c r="D99" s="109" t="s">
        <v>747</v>
      </c>
      <c r="E99" s="110"/>
      <c r="F99" s="110"/>
      <c r="G99" s="110"/>
      <c r="H99" s="110"/>
      <c r="I99" s="110"/>
      <c r="J99" s="111">
        <f>J126</f>
        <v>0</v>
      </c>
      <c r="L99" s="108"/>
    </row>
    <row r="100" spans="2:47" s="9" customFormat="1" ht="19.899999999999999" customHeight="1">
      <c r="B100" s="112"/>
      <c r="D100" s="113" t="s">
        <v>2330</v>
      </c>
      <c r="E100" s="114"/>
      <c r="F100" s="114"/>
      <c r="G100" s="114"/>
      <c r="H100" s="114"/>
      <c r="I100" s="114"/>
      <c r="J100" s="115">
        <f>J127</f>
        <v>0</v>
      </c>
      <c r="L100" s="112"/>
    </row>
    <row r="101" spans="2:47" s="8" customFormat="1" ht="24.95" customHeight="1">
      <c r="B101" s="108"/>
      <c r="D101" s="109" t="s">
        <v>2024</v>
      </c>
      <c r="E101" s="110"/>
      <c r="F101" s="110"/>
      <c r="G101" s="110"/>
      <c r="H101" s="110"/>
      <c r="I101" s="110"/>
      <c r="J101" s="111">
        <f>J210</f>
        <v>0</v>
      </c>
      <c r="L101" s="108"/>
    </row>
    <row r="102" spans="2:47" s="9" customFormat="1" ht="19.899999999999999" customHeight="1">
      <c r="B102" s="112"/>
      <c r="D102" s="113" t="s">
        <v>2331</v>
      </c>
      <c r="E102" s="114"/>
      <c r="F102" s="114"/>
      <c r="G102" s="114"/>
      <c r="H102" s="114"/>
      <c r="I102" s="114"/>
      <c r="J102" s="115">
        <f>J211</f>
        <v>0</v>
      </c>
      <c r="L102" s="112"/>
    </row>
    <row r="103" spans="2:47" s="9" customFormat="1" ht="19.899999999999999" customHeight="1">
      <c r="B103" s="112"/>
      <c r="D103" s="113" t="s">
        <v>2332</v>
      </c>
      <c r="E103" s="114"/>
      <c r="F103" s="114"/>
      <c r="G103" s="114"/>
      <c r="H103" s="114"/>
      <c r="I103" s="114"/>
      <c r="J103" s="115">
        <f>J236</f>
        <v>0</v>
      </c>
      <c r="L103" s="112"/>
    </row>
    <row r="104" spans="2:47" s="1" customFormat="1" ht="21.75" customHeight="1">
      <c r="B104" s="32"/>
      <c r="L104" s="32"/>
    </row>
    <row r="105" spans="2:47" s="1" customFormat="1" ht="6.95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47" s="1" customFormat="1" ht="6.95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47" s="1" customFormat="1" ht="24.95" customHeight="1">
      <c r="B110" s="32"/>
      <c r="C110" s="21" t="s">
        <v>178</v>
      </c>
      <c r="L110" s="32"/>
    </row>
    <row r="111" spans="2:47" s="1" customFormat="1" ht="6.95" customHeight="1">
      <c r="B111" s="32"/>
      <c r="L111" s="32"/>
    </row>
    <row r="112" spans="2:47" s="1" customFormat="1" ht="12" customHeight="1">
      <c r="B112" s="32"/>
      <c r="C112" s="27" t="s">
        <v>16</v>
      </c>
      <c r="L112" s="32"/>
    </row>
    <row r="113" spans="2:65" s="1" customFormat="1" ht="16.5" customHeight="1">
      <c r="B113" s="32"/>
      <c r="E113" s="240" t="str">
        <f>E7</f>
        <v>ZTV Pacov II.etapa - pod etapa č.3</v>
      </c>
      <c r="F113" s="241"/>
      <c r="G113" s="241"/>
      <c r="H113" s="241"/>
      <c r="L113" s="32"/>
    </row>
    <row r="114" spans="2:65" ht="12" customHeight="1">
      <c r="B114" s="20"/>
      <c r="C114" s="27" t="s">
        <v>167</v>
      </c>
      <c r="L114" s="20"/>
    </row>
    <row r="115" spans="2:65" s="1" customFormat="1" ht="16.5" customHeight="1">
      <c r="B115" s="32"/>
      <c r="E115" s="240" t="s">
        <v>2328</v>
      </c>
      <c r="F115" s="242"/>
      <c r="G115" s="242"/>
      <c r="H115" s="242"/>
      <c r="L115" s="32"/>
    </row>
    <row r="116" spans="2:65" s="1" customFormat="1" ht="12" customHeight="1">
      <c r="B116" s="32"/>
      <c r="C116" s="27" t="s">
        <v>169</v>
      </c>
      <c r="L116" s="32"/>
    </row>
    <row r="117" spans="2:65" s="1" customFormat="1" ht="16.5" customHeight="1">
      <c r="B117" s="32"/>
      <c r="E117" s="205" t="str">
        <f>E11</f>
        <v>IO-07 - Veřejné osvětlení</v>
      </c>
      <c r="F117" s="242"/>
      <c r="G117" s="242"/>
      <c r="H117" s="242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22</v>
      </c>
      <c r="F119" s="25" t="str">
        <f>F14</f>
        <v>město Pacov</v>
      </c>
      <c r="I119" s="27" t="s">
        <v>24</v>
      </c>
      <c r="J119" s="52" t="str">
        <f>IF(J14="","",J14)</f>
        <v>9. 8. 2024</v>
      </c>
      <c r="L119" s="32"/>
    </row>
    <row r="120" spans="2:65" s="1" customFormat="1" ht="6.95" customHeight="1">
      <c r="B120" s="32"/>
      <c r="L120" s="32"/>
    </row>
    <row r="121" spans="2:65" s="1" customFormat="1" ht="25.7" customHeight="1">
      <c r="B121" s="32"/>
      <c r="C121" s="27" t="s">
        <v>28</v>
      </c>
      <c r="F121" s="25" t="str">
        <f>E17</f>
        <v>město Pacov</v>
      </c>
      <c r="I121" s="27" t="s">
        <v>34</v>
      </c>
      <c r="J121" s="30" t="str">
        <f>E23</f>
        <v>PROJEKT CENTRUM NOVA s.r.o.</v>
      </c>
      <c r="L121" s="32"/>
    </row>
    <row r="122" spans="2:65" s="1" customFormat="1" ht="15.2" customHeight="1">
      <c r="B122" s="32"/>
      <c r="C122" s="27" t="s">
        <v>32</v>
      </c>
      <c r="F122" s="25" t="str">
        <f>IF(E20="","",E20)</f>
        <v>Vyplň údaj</v>
      </c>
      <c r="I122" s="27" t="s">
        <v>39</v>
      </c>
      <c r="J122" s="30" t="str">
        <f>E26</f>
        <v xml:space="preserve"> 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16"/>
      <c r="C124" s="117" t="s">
        <v>179</v>
      </c>
      <c r="D124" s="118" t="s">
        <v>68</v>
      </c>
      <c r="E124" s="118" t="s">
        <v>64</v>
      </c>
      <c r="F124" s="118" t="s">
        <v>65</v>
      </c>
      <c r="G124" s="118" t="s">
        <v>180</v>
      </c>
      <c r="H124" s="118" t="s">
        <v>181</v>
      </c>
      <c r="I124" s="118" t="s">
        <v>182</v>
      </c>
      <c r="J124" s="118" t="s">
        <v>173</v>
      </c>
      <c r="K124" s="119" t="s">
        <v>183</v>
      </c>
      <c r="L124" s="116"/>
      <c r="M124" s="59" t="s">
        <v>1</v>
      </c>
      <c r="N124" s="60" t="s">
        <v>47</v>
      </c>
      <c r="O124" s="60" t="s">
        <v>184</v>
      </c>
      <c r="P124" s="60" t="s">
        <v>185</v>
      </c>
      <c r="Q124" s="60" t="s">
        <v>186</v>
      </c>
      <c r="R124" s="60" t="s">
        <v>187</v>
      </c>
      <c r="S124" s="60" t="s">
        <v>188</v>
      </c>
      <c r="T124" s="61" t="s">
        <v>189</v>
      </c>
    </row>
    <row r="125" spans="2:65" s="1" customFormat="1" ht="22.9" customHeight="1">
      <c r="B125" s="32"/>
      <c r="C125" s="64" t="s">
        <v>190</v>
      </c>
      <c r="J125" s="120">
        <f>BK125</f>
        <v>0</v>
      </c>
      <c r="L125" s="32"/>
      <c r="M125" s="62"/>
      <c r="N125" s="53"/>
      <c r="O125" s="53"/>
      <c r="P125" s="121">
        <f>P126+P210</f>
        <v>0</v>
      </c>
      <c r="Q125" s="53"/>
      <c r="R125" s="121">
        <f>R126+R210</f>
        <v>0.81032949999999992</v>
      </c>
      <c r="S125" s="53"/>
      <c r="T125" s="122">
        <f>T126+T210</f>
        <v>0</v>
      </c>
      <c r="AT125" s="17" t="s">
        <v>82</v>
      </c>
      <c r="AU125" s="17" t="s">
        <v>175</v>
      </c>
      <c r="BK125" s="123">
        <f>BK126+BK210</f>
        <v>0</v>
      </c>
    </row>
    <row r="126" spans="2:65" s="11" customFormat="1" ht="25.9" customHeight="1">
      <c r="B126" s="124"/>
      <c r="D126" s="125" t="s">
        <v>82</v>
      </c>
      <c r="E126" s="126" t="s">
        <v>902</v>
      </c>
      <c r="F126" s="126" t="s">
        <v>903</v>
      </c>
      <c r="I126" s="127"/>
      <c r="J126" s="128">
        <f>BK126</f>
        <v>0</v>
      </c>
      <c r="L126" s="124"/>
      <c r="M126" s="129"/>
      <c r="P126" s="130">
        <f>P127</f>
        <v>0</v>
      </c>
      <c r="R126" s="130">
        <f>R127</f>
        <v>0.65904099999999999</v>
      </c>
      <c r="T126" s="131">
        <f>T127</f>
        <v>0</v>
      </c>
      <c r="AR126" s="125" t="s">
        <v>91</v>
      </c>
      <c r="AT126" s="132" t="s">
        <v>82</v>
      </c>
      <c r="AU126" s="132" t="s">
        <v>83</v>
      </c>
      <c r="AY126" s="125" t="s">
        <v>194</v>
      </c>
      <c r="BK126" s="133">
        <f>BK127</f>
        <v>0</v>
      </c>
    </row>
    <row r="127" spans="2:65" s="11" customFormat="1" ht="22.9" customHeight="1">
      <c r="B127" s="124"/>
      <c r="D127" s="125" t="s">
        <v>82</v>
      </c>
      <c r="E127" s="134" t="s">
        <v>2333</v>
      </c>
      <c r="F127" s="134" t="s">
        <v>2334</v>
      </c>
      <c r="I127" s="127"/>
      <c r="J127" s="135">
        <f>BK127</f>
        <v>0</v>
      </c>
      <c r="L127" s="124"/>
      <c r="M127" s="129"/>
      <c r="P127" s="130">
        <f>SUM(P128:P209)</f>
        <v>0</v>
      </c>
      <c r="R127" s="130">
        <f>SUM(R128:R209)</f>
        <v>0.65904099999999999</v>
      </c>
      <c r="T127" s="131">
        <f>SUM(T128:T209)</f>
        <v>0</v>
      </c>
      <c r="AR127" s="125" t="s">
        <v>91</v>
      </c>
      <c r="AT127" s="132" t="s">
        <v>82</v>
      </c>
      <c r="AU127" s="132" t="s">
        <v>21</v>
      </c>
      <c r="AY127" s="125" t="s">
        <v>194</v>
      </c>
      <c r="BK127" s="133">
        <f>SUM(BK128:BK209)</f>
        <v>0</v>
      </c>
    </row>
    <row r="128" spans="2:65" s="1" customFormat="1" ht="24.2" customHeight="1">
      <c r="B128" s="32"/>
      <c r="C128" s="136" t="s">
        <v>21</v>
      </c>
      <c r="D128" s="136" t="s">
        <v>197</v>
      </c>
      <c r="E128" s="137" t="s">
        <v>2335</v>
      </c>
      <c r="F128" s="138" t="s">
        <v>2336</v>
      </c>
      <c r="G128" s="139" t="s">
        <v>492</v>
      </c>
      <c r="H128" s="140">
        <v>70</v>
      </c>
      <c r="I128" s="141"/>
      <c r="J128" s="142">
        <f>ROUND(I128*H128,2)</f>
        <v>0</v>
      </c>
      <c r="K128" s="138" t="s">
        <v>272</v>
      </c>
      <c r="L128" s="32"/>
      <c r="M128" s="143" t="s">
        <v>1</v>
      </c>
      <c r="N128" s="144" t="s">
        <v>48</v>
      </c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352</v>
      </c>
      <c r="AT128" s="147" t="s">
        <v>197</v>
      </c>
      <c r="AU128" s="147" t="s">
        <v>91</v>
      </c>
      <c r="AY128" s="17" t="s">
        <v>194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7" t="s">
        <v>21</v>
      </c>
      <c r="BK128" s="148">
        <f>ROUND(I128*H128,2)</f>
        <v>0</v>
      </c>
      <c r="BL128" s="17" t="s">
        <v>352</v>
      </c>
      <c r="BM128" s="147" t="s">
        <v>2337</v>
      </c>
    </row>
    <row r="129" spans="2:65" s="1" customFormat="1" ht="19.5">
      <c r="B129" s="32"/>
      <c r="D129" s="149" t="s">
        <v>202</v>
      </c>
      <c r="F129" s="150" t="s">
        <v>2338</v>
      </c>
      <c r="I129" s="151"/>
      <c r="L129" s="32"/>
      <c r="M129" s="152"/>
      <c r="T129" s="56"/>
      <c r="AT129" s="17" t="s">
        <v>202</v>
      </c>
      <c r="AU129" s="17" t="s">
        <v>91</v>
      </c>
    </row>
    <row r="130" spans="2:65" s="1" customFormat="1" ht="11.25">
      <c r="B130" s="32"/>
      <c r="D130" s="156" t="s">
        <v>275</v>
      </c>
      <c r="F130" s="157" t="s">
        <v>2339</v>
      </c>
      <c r="I130" s="151"/>
      <c r="L130" s="32"/>
      <c r="M130" s="152"/>
      <c r="T130" s="56"/>
      <c r="AT130" s="17" t="s">
        <v>275</v>
      </c>
      <c r="AU130" s="17" t="s">
        <v>91</v>
      </c>
    </row>
    <row r="131" spans="2:65" s="1" customFormat="1" ht="24.2" customHeight="1">
      <c r="B131" s="32"/>
      <c r="C131" s="172" t="s">
        <v>91</v>
      </c>
      <c r="D131" s="172" t="s">
        <v>301</v>
      </c>
      <c r="E131" s="173" t="s">
        <v>2340</v>
      </c>
      <c r="F131" s="174" t="s">
        <v>2341</v>
      </c>
      <c r="G131" s="175" t="s">
        <v>492</v>
      </c>
      <c r="H131" s="176">
        <v>73.5</v>
      </c>
      <c r="I131" s="177"/>
      <c r="J131" s="178">
        <f>ROUND(I131*H131,2)</f>
        <v>0</v>
      </c>
      <c r="K131" s="174" t="s">
        <v>272</v>
      </c>
      <c r="L131" s="179"/>
      <c r="M131" s="180" t="s">
        <v>1</v>
      </c>
      <c r="N131" s="181" t="s">
        <v>48</v>
      </c>
      <c r="P131" s="145">
        <f>O131*H131</f>
        <v>0</v>
      </c>
      <c r="Q131" s="145">
        <v>2.0000000000000001E-4</v>
      </c>
      <c r="R131" s="145">
        <f>Q131*H131</f>
        <v>1.4700000000000001E-2</v>
      </c>
      <c r="S131" s="145">
        <v>0</v>
      </c>
      <c r="T131" s="146">
        <f>S131*H131</f>
        <v>0</v>
      </c>
      <c r="AR131" s="147" t="s">
        <v>462</v>
      </c>
      <c r="AT131" s="147" t="s">
        <v>301</v>
      </c>
      <c r="AU131" s="147" t="s">
        <v>91</v>
      </c>
      <c r="AY131" s="17" t="s">
        <v>194</v>
      </c>
      <c r="BE131" s="148">
        <f>IF(N131="základní",J131,0)</f>
        <v>0</v>
      </c>
      <c r="BF131" s="148">
        <f>IF(N131="snížená",J131,0)</f>
        <v>0</v>
      </c>
      <c r="BG131" s="148">
        <f>IF(N131="zákl. přenesená",J131,0)</f>
        <v>0</v>
      </c>
      <c r="BH131" s="148">
        <f>IF(N131="sníž. přenesená",J131,0)</f>
        <v>0</v>
      </c>
      <c r="BI131" s="148">
        <f>IF(N131="nulová",J131,0)</f>
        <v>0</v>
      </c>
      <c r="BJ131" s="17" t="s">
        <v>21</v>
      </c>
      <c r="BK131" s="148">
        <f>ROUND(I131*H131,2)</f>
        <v>0</v>
      </c>
      <c r="BL131" s="17" t="s">
        <v>352</v>
      </c>
      <c r="BM131" s="147" t="s">
        <v>2342</v>
      </c>
    </row>
    <row r="132" spans="2:65" s="1" customFormat="1" ht="19.5">
      <c r="B132" s="32"/>
      <c r="D132" s="149" t="s">
        <v>202</v>
      </c>
      <c r="F132" s="150" t="s">
        <v>2341</v>
      </c>
      <c r="I132" s="151"/>
      <c r="L132" s="32"/>
      <c r="M132" s="152"/>
      <c r="T132" s="56"/>
      <c r="AT132" s="17" t="s">
        <v>202</v>
      </c>
      <c r="AU132" s="17" t="s">
        <v>91</v>
      </c>
    </row>
    <row r="133" spans="2:65" s="12" customFormat="1" ht="11.25">
      <c r="B133" s="158"/>
      <c r="D133" s="149" t="s">
        <v>283</v>
      </c>
      <c r="E133" s="159" t="s">
        <v>1</v>
      </c>
      <c r="F133" s="160" t="s">
        <v>2343</v>
      </c>
      <c r="H133" s="161">
        <v>70</v>
      </c>
      <c r="I133" s="162"/>
      <c r="L133" s="158"/>
      <c r="M133" s="163"/>
      <c r="T133" s="164"/>
      <c r="AT133" s="159" t="s">
        <v>283</v>
      </c>
      <c r="AU133" s="159" t="s">
        <v>91</v>
      </c>
      <c r="AV133" s="12" t="s">
        <v>91</v>
      </c>
      <c r="AW133" s="12" t="s">
        <v>38</v>
      </c>
      <c r="AX133" s="12" t="s">
        <v>21</v>
      </c>
      <c r="AY133" s="159" t="s">
        <v>194</v>
      </c>
    </row>
    <row r="134" spans="2:65" s="12" customFormat="1" ht="11.25">
      <c r="B134" s="158"/>
      <c r="D134" s="149" t="s">
        <v>283</v>
      </c>
      <c r="F134" s="160" t="s">
        <v>2344</v>
      </c>
      <c r="H134" s="161">
        <v>73.5</v>
      </c>
      <c r="I134" s="162"/>
      <c r="L134" s="158"/>
      <c r="M134" s="163"/>
      <c r="T134" s="164"/>
      <c r="AT134" s="159" t="s">
        <v>283</v>
      </c>
      <c r="AU134" s="159" t="s">
        <v>91</v>
      </c>
      <c r="AV134" s="12" t="s">
        <v>91</v>
      </c>
      <c r="AW134" s="12" t="s">
        <v>4</v>
      </c>
      <c r="AX134" s="12" t="s">
        <v>21</v>
      </c>
      <c r="AY134" s="159" t="s">
        <v>194</v>
      </c>
    </row>
    <row r="135" spans="2:65" s="1" customFormat="1" ht="24.2" customHeight="1">
      <c r="B135" s="32"/>
      <c r="C135" s="136" t="s">
        <v>208</v>
      </c>
      <c r="D135" s="136" t="s">
        <v>197</v>
      </c>
      <c r="E135" s="137" t="s">
        <v>2345</v>
      </c>
      <c r="F135" s="138" t="s">
        <v>2346</v>
      </c>
      <c r="G135" s="139" t="s">
        <v>492</v>
      </c>
      <c r="H135" s="140">
        <v>98</v>
      </c>
      <c r="I135" s="141"/>
      <c r="J135" s="142">
        <f>ROUND(I135*H135,2)</f>
        <v>0</v>
      </c>
      <c r="K135" s="138" t="s">
        <v>272</v>
      </c>
      <c r="L135" s="32"/>
      <c r="M135" s="143" t="s">
        <v>1</v>
      </c>
      <c r="N135" s="144" t="s">
        <v>48</v>
      </c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352</v>
      </c>
      <c r="AT135" s="147" t="s">
        <v>197</v>
      </c>
      <c r="AU135" s="147" t="s">
        <v>91</v>
      </c>
      <c r="AY135" s="17" t="s">
        <v>194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7" t="s">
        <v>21</v>
      </c>
      <c r="BK135" s="148">
        <f>ROUND(I135*H135,2)</f>
        <v>0</v>
      </c>
      <c r="BL135" s="17" t="s">
        <v>352</v>
      </c>
      <c r="BM135" s="147" t="s">
        <v>2347</v>
      </c>
    </row>
    <row r="136" spans="2:65" s="1" customFormat="1" ht="29.25">
      <c r="B136" s="32"/>
      <c r="D136" s="149" t="s">
        <v>202</v>
      </c>
      <c r="F136" s="150" t="s">
        <v>2348</v>
      </c>
      <c r="I136" s="151"/>
      <c r="L136" s="32"/>
      <c r="M136" s="152"/>
      <c r="T136" s="56"/>
      <c r="AT136" s="17" t="s">
        <v>202</v>
      </c>
      <c r="AU136" s="17" t="s">
        <v>91</v>
      </c>
    </row>
    <row r="137" spans="2:65" s="1" customFormat="1" ht="11.25">
      <c r="B137" s="32"/>
      <c r="D137" s="156" t="s">
        <v>275</v>
      </c>
      <c r="F137" s="157" t="s">
        <v>2349</v>
      </c>
      <c r="I137" s="151"/>
      <c r="L137" s="32"/>
      <c r="M137" s="152"/>
      <c r="T137" s="56"/>
      <c r="AT137" s="17" t="s">
        <v>275</v>
      </c>
      <c r="AU137" s="17" t="s">
        <v>91</v>
      </c>
    </row>
    <row r="138" spans="2:65" s="12" customFormat="1" ht="11.25">
      <c r="B138" s="158"/>
      <c r="D138" s="149" t="s">
        <v>283</v>
      </c>
      <c r="E138" s="159" t="s">
        <v>1</v>
      </c>
      <c r="F138" s="160" t="s">
        <v>2350</v>
      </c>
      <c r="H138" s="161">
        <v>98</v>
      </c>
      <c r="I138" s="162"/>
      <c r="L138" s="158"/>
      <c r="M138" s="163"/>
      <c r="T138" s="164"/>
      <c r="AT138" s="159" t="s">
        <v>283</v>
      </c>
      <c r="AU138" s="159" t="s">
        <v>91</v>
      </c>
      <c r="AV138" s="12" t="s">
        <v>91</v>
      </c>
      <c r="AW138" s="12" t="s">
        <v>38</v>
      </c>
      <c r="AX138" s="12" t="s">
        <v>21</v>
      </c>
      <c r="AY138" s="159" t="s">
        <v>194</v>
      </c>
    </row>
    <row r="139" spans="2:65" s="1" customFormat="1" ht="33" customHeight="1">
      <c r="B139" s="32"/>
      <c r="C139" s="172" t="s">
        <v>193</v>
      </c>
      <c r="D139" s="172" t="s">
        <v>301</v>
      </c>
      <c r="E139" s="173" t="s">
        <v>2351</v>
      </c>
      <c r="F139" s="174" t="s">
        <v>2352</v>
      </c>
      <c r="G139" s="175" t="s">
        <v>492</v>
      </c>
      <c r="H139" s="176">
        <v>102.9</v>
      </c>
      <c r="I139" s="177"/>
      <c r="J139" s="178">
        <f>ROUND(I139*H139,2)</f>
        <v>0</v>
      </c>
      <c r="K139" s="174" t="s">
        <v>272</v>
      </c>
      <c r="L139" s="179"/>
      <c r="M139" s="180" t="s">
        <v>1</v>
      </c>
      <c r="N139" s="181" t="s">
        <v>48</v>
      </c>
      <c r="P139" s="145">
        <f>O139*H139</f>
        <v>0</v>
      </c>
      <c r="Q139" s="145">
        <v>6.8999999999999997E-4</v>
      </c>
      <c r="R139" s="145">
        <f>Q139*H139</f>
        <v>7.1000999999999995E-2</v>
      </c>
      <c r="S139" s="145">
        <v>0</v>
      </c>
      <c r="T139" s="146">
        <f>S139*H139</f>
        <v>0</v>
      </c>
      <c r="AR139" s="147" t="s">
        <v>462</v>
      </c>
      <c r="AT139" s="147" t="s">
        <v>301</v>
      </c>
      <c r="AU139" s="147" t="s">
        <v>91</v>
      </c>
      <c r="AY139" s="17" t="s">
        <v>194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7" t="s">
        <v>21</v>
      </c>
      <c r="BK139" s="148">
        <f>ROUND(I139*H139,2)</f>
        <v>0</v>
      </c>
      <c r="BL139" s="17" t="s">
        <v>352</v>
      </c>
      <c r="BM139" s="147" t="s">
        <v>2353</v>
      </c>
    </row>
    <row r="140" spans="2:65" s="1" customFormat="1" ht="19.5">
      <c r="B140" s="32"/>
      <c r="D140" s="149" t="s">
        <v>202</v>
      </c>
      <c r="F140" s="150" t="s">
        <v>2352</v>
      </c>
      <c r="I140" s="151"/>
      <c r="L140" s="32"/>
      <c r="M140" s="152"/>
      <c r="T140" s="56"/>
      <c r="AT140" s="17" t="s">
        <v>202</v>
      </c>
      <c r="AU140" s="17" t="s">
        <v>91</v>
      </c>
    </row>
    <row r="141" spans="2:65" s="12" customFormat="1" ht="11.25">
      <c r="B141" s="158"/>
      <c r="D141" s="149" t="s">
        <v>283</v>
      </c>
      <c r="F141" s="160" t="s">
        <v>2354</v>
      </c>
      <c r="H141" s="161">
        <v>102.9</v>
      </c>
      <c r="I141" s="162"/>
      <c r="L141" s="158"/>
      <c r="M141" s="163"/>
      <c r="T141" s="164"/>
      <c r="AT141" s="159" t="s">
        <v>283</v>
      </c>
      <c r="AU141" s="159" t="s">
        <v>91</v>
      </c>
      <c r="AV141" s="12" t="s">
        <v>91</v>
      </c>
      <c r="AW141" s="12" t="s">
        <v>4</v>
      </c>
      <c r="AX141" s="12" t="s">
        <v>21</v>
      </c>
      <c r="AY141" s="159" t="s">
        <v>194</v>
      </c>
    </row>
    <row r="142" spans="2:65" s="1" customFormat="1" ht="21.75" customHeight="1">
      <c r="B142" s="32"/>
      <c r="C142" s="172" t="s">
        <v>217</v>
      </c>
      <c r="D142" s="172" t="s">
        <v>301</v>
      </c>
      <c r="E142" s="173" t="s">
        <v>2355</v>
      </c>
      <c r="F142" s="174" t="s">
        <v>2356</v>
      </c>
      <c r="G142" s="175" t="s">
        <v>564</v>
      </c>
      <c r="H142" s="176">
        <v>8</v>
      </c>
      <c r="I142" s="177"/>
      <c r="J142" s="178">
        <f>ROUND(I142*H142,2)</f>
        <v>0</v>
      </c>
      <c r="K142" s="174" t="s">
        <v>1</v>
      </c>
      <c r="L142" s="179"/>
      <c r="M142" s="180" t="s">
        <v>1</v>
      </c>
      <c r="N142" s="181" t="s">
        <v>48</v>
      </c>
      <c r="P142" s="145">
        <f>O142*H142</f>
        <v>0</v>
      </c>
      <c r="Q142" s="145">
        <v>1.2800000000000001E-3</v>
      </c>
      <c r="R142" s="145">
        <f>Q142*H142</f>
        <v>1.0240000000000001E-2</v>
      </c>
      <c r="S142" s="145">
        <v>0</v>
      </c>
      <c r="T142" s="146">
        <f>S142*H142</f>
        <v>0</v>
      </c>
      <c r="AR142" s="147" t="s">
        <v>462</v>
      </c>
      <c r="AT142" s="147" t="s">
        <v>301</v>
      </c>
      <c r="AU142" s="147" t="s">
        <v>91</v>
      </c>
      <c r="AY142" s="17" t="s">
        <v>194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7" t="s">
        <v>21</v>
      </c>
      <c r="BK142" s="148">
        <f>ROUND(I142*H142,2)</f>
        <v>0</v>
      </c>
      <c r="BL142" s="17" t="s">
        <v>352</v>
      </c>
      <c r="BM142" s="147" t="s">
        <v>2357</v>
      </c>
    </row>
    <row r="143" spans="2:65" s="1" customFormat="1" ht="11.25">
      <c r="B143" s="32"/>
      <c r="D143" s="149" t="s">
        <v>202</v>
      </c>
      <c r="F143" s="150" t="s">
        <v>2356</v>
      </c>
      <c r="I143" s="151"/>
      <c r="L143" s="32"/>
      <c r="M143" s="152"/>
      <c r="T143" s="56"/>
      <c r="AT143" s="17" t="s">
        <v>202</v>
      </c>
      <c r="AU143" s="17" t="s">
        <v>91</v>
      </c>
    </row>
    <row r="144" spans="2:65" s="12" customFormat="1" ht="11.25">
      <c r="B144" s="158"/>
      <c r="D144" s="149" t="s">
        <v>283</v>
      </c>
      <c r="E144" s="159" t="s">
        <v>1</v>
      </c>
      <c r="F144" s="160" t="s">
        <v>2358</v>
      </c>
      <c r="H144" s="161">
        <v>8</v>
      </c>
      <c r="I144" s="162"/>
      <c r="L144" s="158"/>
      <c r="M144" s="163"/>
      <c r="T144" s="164"/>
      <c r="AT144" s="159" t="s">
        <v>283</v>
      </c>
      <c r="AU144" s="159" t="s">
        <v>91</v>
      </c>
      <c r="AV144" s="12" t="s">
        <v>91</v>
      </c>
      <c r="AW144" s="12" t="s">
        <v>38</v>
      </c>
      <c r="AX144" s="12" t="s">
        <v>83</v>
      </c>
      <c r="AY144" s="159" t="s">
        <v>194</v>
      </c>
    </row>
    <row r="145" spans="2:65" s="1" customFormat="1" ht="24.2" customHeight="1">
      <c r="B145" s="32"/>
      <c r="C145" s="136" t="s">
        <v>222</v>
      </c>
      <c r="D145" s="136" t="s">
        <v>197</v>
      </c>
      <c r="E145" s="137" t="s">
        <v>2359</v>
      </c>
      <c r="F145" s="138" t="s">
        <v>2360</v>
      </c>
      <c r="G145" s="139" t="s">
        <v>492</v>
      </c>
      <c r="H145" s="140">
        <v>295</v>
      </c>
      <c r="I145" s="141"/>
      <c r="J145" s="142">
        <f>ROUND(I145*H145,2)</f>
        <v>0</v>
      </c>
      <c r="K145" s="138" t="s">
        <v>272</v>
      </c>
      <c r="L145" s="32"/>
      <c r="M145" s="143" t="s">
        <v>1</v>
      </c>
      <c r="N145" s="144" t="s">
        <v>48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352</v>
      </c>
      <c r="AT145" s="147" t="s">
        <v>197</v>
      </c>
      <c r="AU145" s="147" t="s">
        <v>91</v>
      </c>
      <c r="AY145" s="17" t="s">
        <v>194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7" t="s">
        <v>21</v>
      </c>
      <c r="BK145" s="148">
        <f>ROUND(I145*H145,2)</f>
        <v>0</v>
      </c>
      <c r="BL145" s="17" t="s">
        <v>352</v>
      </c>
      <c r="BM145" s="147" t="s">
        <v>2361</v>
      </c>
    </row>
    <row r="146" spans="2:65" s="1" customFormat="1" ht="29.25">
      <c r="B146" s="32"/>
      <c r="D146" s="149" t="s">
        <v>202</v>
      </c>
      <c r="F146" s="150" t="s">
        <v>2362</v>
      </c>
      <c r="I146" s="151"/>
      <c r="L146" s="32"/>
      <c r="M146" s="152"/>
      <c r="T146" s="56"/>
      <c r="AT146" s="17" t="s">
        <v>202</v>
      </c>
      <c r="AU146" s="17" t="s">
        <v>91</v>
      </c>
    </row>
    <row r="147" spans="2:65" s="1" customFormat="1" ht="11.25">
      <c r="B147" s="32"/>
      <c r="D147" s="156" t="s">
        <v>275</v>
      </c>
      <c r="F147" s="157" t="s">
        <v>2363</v>
      </c>
      <c r="I147" s="151"/>
      <c r="L147" s="32"/>
      <c r="M147" s="152"/>
      <c r="T147" s="56"/>
      <c r="AT147" s="17" t="s">
        <v>275</v>
      </c>
      <c r="AU147" s="17" t="s">
        <v>91</v>
      </c>
    </row>
    <row r="148" spans="2:65" s="1" customFormat="1" ht="16.5" customHeight="1">
      <c r="B148" s="32"/>
      <c r="C148" s="172" t="s">
        <v>227</v>
      </c>
      <c r="D148" s="172" t="s">
        <v>301</v>
      </c>
      <c r="E148" s="173" t="s">
        <v>2364</v>
      </c>
      <c r="F148" s="174" t="s">
        <v>2365</v>
      </c>
      <c r="G148" s="175" t="s">
        <v>492</v>
      </c>
      <c r="H148" s="176">
        <v>295</v>
      </c>
      <c r="I148" s="177"/>
      <c r="J148" s="178">
        <f>ROUND(I148*H148,2)</f>
        <v>0</v>
      </c>
      <c r="K148" s="174" t="s">
        <v>272</v>
      </c>
      <c r="L148" s="179"/>
      <c r="M148" s="180" t="s">
        <v>1</v>
      </c>
      <c r="N148" s="181" t="s">
        <v>48</v>
      </c>
      <c r="P148" s="145">
        <f>O148*H148</f>
        <v>0</v>
      </c>
      <c r="Q148" s="145">
        <v>8.9999999999999998E-4</v>
      </c>
      <c r="R148" s="145">
        <f>Q148*H148</f>
        <v>0.26550000000000001</v>
      </c>
      <c r="S148" s="145">
        <v>0</v>
      </c>
      <c r="T148" s="146">
        <f>S148*H148</f>
        <v>0</v>
      </c>
      <c r="AR148" s="147" t="s">
        <v>462</v>
      </c>
      <c r="AT148" s="147" t="s">
        <v>301</v>
      </c>
      <c r="AU148" s="147" t="s">
        <v>91</v>
      </c>
      <c r="AY148" s="17" t="s">
        <v>194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7" t="s">
        <v>21</v>
      </c>
      <c r="BK148" s="148">
        <f>ROUND(I148*H148,2)</f>
        <v>0</v>
      </c>
      <c r="BL148" s="17" t="s">
        <v>352</v>
      </c>
      <c r="BM148" s="147" t="s">
        <v>2366</v>
      </c>
    </row>
    <row r="149" spans="2:65" s="1" customFormat="1" ht="11.25">
      <c r="B149" s="32"/>
      <c r="D149" s="149" t="s">
        <v>202</v>
      </c>
      <c r="F149" s="150" t="s">
        <v>2365</v>
      </c>
      <c r="I149" s="151"/>
      <c r="L149" s="32"/>
      <c r="M149" s="152"/>
      <c r="T149" s="56"/>
      <c r="AT149" s="17" t="s">
        <v>202</v>
      </c>
      <c r="AU149" s="17" t="s">
        <v>91</v>
      </c>
    </row>
    <row r="150" spans="2:65" s="12" customFormat="1" ht="11.25">
      <c r="B150" s="158"/>
      <c r="D150" s="149" t="s">
        <v>283</v>
      </c>
      <c r="E150" s="159" t="s">
        <v>1</v>
      </c>
      <c r="F150" s="160" t="s">
        <v>2367</v>
      </c>
      <c r="H150" s="161">
        <v>206</v>
      </c>
      <c r="I150" s="162"/>
      <c r="L150" s="158"/>
      <c r="M150" s="163"/>
      <c r="T150" s="164"/>
      <c r="AT150" s="159" t="s">
        <v>283</v>
      </c>
      <c r="AU150" s="159" t="s">
        <v>91</v>
      </c>
      <c r="AV150" s="12" t="s">
        <v>91</v>
      </c>
      <c r="AW150" s="12" t="s">
        <v>38</v>
      </c>
      <c r="AX150" s="12" t="s">
        <v>83</v>
      </c>
      <c r="AY150" s="159" t="s">
        <v>194</v>
      </c>
    </row>
    <row r="151" spans="2:65" s="12" customFormat="1" ht="11.25">
      <c r="B151" s="158"/>
      <c r="D151" s="149" t="s">
        <v>283</v>
      </c>
      <c r="E151" s="159" t="s">
        <v>1</v>
      </c>
      <c r="F151" s="160" t="s">
        <v>2368</v>
      </c>
      <c r="H151" s="161">
        <v>51</v>
      </c>
      <c r="I151" s="162"/>
      <c r="L151" s="158"/>
      <c r="M151" s="163"/>
      <c r="T151" s="164"/>
      <c r="AT151" s="159" t="s">
        <v>283</v>
      </c>
      <c r="AU151" s="159" t="s">
        <v>91</v>
      </c>
      <c r="AV151" s="12" t="s">
        <v>91</v>
      </c>
      <c r="AW151" s="12" t="s">
        <v>38</v>
      </c>
      <c r="AX151" s="12" t="s">
        <v>83</v>
      </c>
      <c r="AY151" s="159" t="s">
        <v>194</v>
      </c>
    </row>
    <row r="152" spans="2:65" s="12" customFormat="1" ht="11.25">
      <c r="B152" s="158"/>
      <c r="D152" s="149" t="s">
        <v>283</v>
      </c>
      <c r="E152" s="159" t="s">
        <v>1</v>
      </c>
      <c r="F152" s="160" t="s">
        <v>2369</v>
      </c>
      <c r="H152" s="161">
        <v>23</v>
      </c>
      <c r="I152" s="162"/>
      <c r="L152" s="158"/>
      <c r="M152" s="163"/>
      <c r="T152" s="164"/>
      <c r="AT152" s="159" t="s">
        <v>283</v>
      </c>
      <c r="AU152" s="159" t="s">
        <v>91</v>
      </c>
      <c r="AV152" s="12" t="s">
        <v>91</v>
      </c>
      <c r="AW152" s="12" t="s">
        <v>38</v>
      </c>
      <c r="AX152" s="12" t="s">
        <v>83</v>
      </c>
      <c r="AY152" s="159" t="s">
        <v>194</v>
      </c>
    </row>
    <row r="153" spans="2:65" s="12" customFormat="1" ht="11.25">
      <c r="B153" s="158"/>
      <c r="D153" s="149" t="s">
        <v>283</v>
      </c>
      <c r="E153" s="159" t="s">
        <v>1</v>
      </c>
      <c r="F153" s="160" t="s">
        <v>2370</v>
      </c>
      <c r="H153" s="161">
        <v>15</v>
      </c>
      <c r="I153" s="162"/>
      <c r="L153" s="158"/>
      <c r="M153" s="163"/>
      <c r="T153" s="164"/>
      <c r="AT153" s="159" t="s">
        <v>283</v>
      </c>
      <c r="AU153" s="159" t="s">
        <v>91</v>
      </c>
      <c r="AV153" s="12" t="s">
        <v>91</v>
      </c>
      <c r="AW153" s="12" t="s">
        <v>38</v>
      </c>
      <c r="AX153" s="12" t="s">
        <v>83</v>
      </c>
      <c r="AY153" s="159" t="s">
        <v>194</v>
      </c>
    </row>
    <row r="154" spans="2:65" s="13" customFormat="1" ht="11.25">
      <c r="B154" s="165"/>
      <c r="D154" s="149" t="s">
        <v>283</v>
      </c>
      <c r="E154" s="166" t="s">
        <v>1</v>
      </c>
      <c r="F154" s="167" t="s">
        <v>285</v>
      </c>
      <c r="H154" s="168">
        <v>295</v>
      </c>
      <c r="I154" s="169"/>
      <c r="L154" s="165"/>
      <c r="M154" s="170"/>
      <c r="T154" s="171"/>
      <c r="AT154" s="166" t="s">
        <v>283</v>
      </c>
      <c r="AU154" s="166" t="s">
        <v>91</v>
      </c>
      <c r="AV154" s="13" t="s">
        <v>193</v>
      </c>
      <c r="AW154" s="13" t="s">
        <v>38</v>
      </c>
      <c r="AX154" s="13" t="s">
        <v>21</v>
      </c>
      <c r="AY154" s="166" t="s">
        <v>194</v>
      </c>
    </row>
    <row r="155" spans="2:65" s="1" customFormat="1" ht="24.2" customHeight="1">
      <c r="B155" s="32"/>
      <c r="C155" s="136" t="s">
        <v>232</v>
      </c>
      <c r="D155" s="136" t="s">
        <v>197</v>
      </c>
      <c r="E155" s="137" t="s">
        <v>2371</v>
      </c>
      <c r="F155" s="138" t="s">
        <v>2372</v>
      </c>
      <c r="G155" s="139" t="s">
        <v>492</v>
      </c>
      <c r="H155" s="140">
        <v>60</v>
      </c>
      <c r="I155" s="141"/>
      <c r="J155" s="142">
        <f>ROUND(I155*H155,2)</f>
        <v>0</v>
      </c>
      <c r="K155" s="138" t="s">
        <v>272</v>
      </c>
      <c r="L155" s="32"/>
      <c r="M155" s="143" t="s">
        <v>1</v>
      </c>
      <c r="N155" s="144" t="s">
        <v>48</v>
      </c>
      <c r="P155" s="145">
        <f>O155*H155</f>
        <v>0</v>
      </c>
      <c r="Q155" s="145">
        <v>0</v>
      </c>
      <c r="R155" s="145">
        <f>Q155*H155</f>
        <v>0</v>
      </c>
      <c r="S155" s="145">
        <v>0</v>
      </c>
      <c r="T155" s="146">
        <f>S155*H155</f>
        <v>0</v>
      </c>
      <c r="AR155" s="147" t="s">
        <v>352</v>
      </c>
      <c r="AT155" s="147" t="s">
        <v>197</v>
      </c>
      <c r="AU155" s="147" t="s">
        <v>91</v>
      </c>
      <c r="AY155" s="17" t="s">
        <v>194</v>
      </c>
      <c r="BE155" s="148">
        <f>IF(N155="základní",J155,0)</f>
        <v>0</v>
      </c>
      <c r="BF155" s="148">
        <f>IF(N155="snížená",J155,0)</f>
        <v>0</v>
      </c>
      <c r="BG155" s="148">
        <f>IF(N155="zákl. přenesená",J155,0)</f>
        <v>0</v>
      </c>
      <c r="BH155" s="148">
        <f>IF(N155="sníž. přenesená",J155,0)</f>
        <v>0</v>
      </c>
      <c r="BI155" s="148">
        <f>IF(N155="nulová",J155,0)</f>
        <v>0</v>
      </c>
      <c r="BJ155" s="17" t="s">
        <v>21</v>
      </c>
      <c r="BK155" s="148">
        <f>ROUND(I155*H155,2)</f>
        <v>0</v>
      </c>
      <c r="BL155" s="17" t="s">
        <v>352</v>
      </c>
      <c r="BM155" s="147" t="s">
        <v>2373</v>
      </c>
    </row>
    <row r="156" spans="2:65" s="1" customFormat="1" ht="19.5">
      <c r="B156" s="32"/>
      <c r="D156" s="149" t="s">
        <v>202</v>
      </c>
      <c r="F156" s="150" t="s">
        <v>2374</v>
      </c>
      <c r="I156" s="151"/>
      <c r="L156" s="32"/>
      <c r="M156" s="152"/>
      <c r="T156" s="56"/>
      <c r="AT156" s="17" t="s">
        <v>202</v>
      </c>
      <c r="AU156" s="17" t="s">
        <v>91</v>
      </c>
    </row>
    <row r="157" spans="2:65" s="1" customFormat="1" ht="11.25">
      <c r="B157" s="32"/>
      <c r="D157" s="156" t="s">
        <v>275</v>
      </c>
      <c r="F157" s="157" t="s">
        <v>2375</v>
      </c>
      <c r="I157" s="151"/>
      <c r="L157" s="32"/>
      <c r="M157" s="152"/>
      <c r="T157" s="56"/>
      <c r="AT157" s="17" t="s">
        <v>275</v>
      </c>
      <c r="AU157" s="17" t="s">
        <v>91</v>
      </c>
    </row>
    <row r="158" spans="2:65" s="1" customFormat="1" ht="21.75" customHeight="1">
      <c r="B158" s="32"/>
      <c r="C158" s="172" t="s">
        <v>237</v>
      </c>
      <c r="D158" s="172" t="s">
        <v>301</v>
      </c>
      <c r="E158" s="173" t="s">
        <v>2376</v>
      </c>
      <c r="F158" s="174" t="s">
        <v>2377</v>
      </c>
      <c r="G158" s="175" t="s">
        <v>492</v>
      </c>
      <c r="H158" s="176">
        <v>60</v>
      </c>
      <c r="I158" s="177"/>
      <c r="J158" s="178">
        <f>ROUND(I158*H158,2)</f>
        <v>0</v>
      </c>
      <c r="K158" s="174" t="s">
        <v>272</v>
      </c>
      <c r="L158" s="179"/>
      <c r="M158" s="180" t="s">
        <v>1</v>
      </c>
      <c r="N158" s="181" t="s">
        <v>48</v>
      </c>
      <c r="P158" s="145">
        <f>O158*H158</f>
        <v>0</v>
      </c>
      <c r="Q158" s="145">
        <v>1.2E-4</v>
      </c>
      <c r="R158" s="145">
        <f>Q158*H158</f>
        <v>7.1999999999999998E-3</v>
      </c>
      <c r="S158" s="145">
        <v>0</v>
      </c>
      <c r="T158" s="146">
        <f>S158*H158</f>
        <v>0</v>
      </c>
      <c r="AR158" s="147" t="s">
        <v>462</v>
      </c>
      <c r="AT158" s="147" t="s">
        <v>301</v>
      </c>
      <c r="AU158" s="147" t="s">
        <v>91</v>
      </c>
      <c r="AY158" s="17" t="s">
        <v>194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7" t="s">
        <v>21</v>
      </c>
      <c r="BK158" s="148">
        <f>ROUND(I158*H158,2)</f>
        <v>0</v>
      </c>
      <c r="BL158" s="17" t="s">
        <v>352</v>
      </c>
      <c r="BM158" s="147" t="s">
        <v>2378</v>
      </c>
    </row>
    <row r="159" spans="2:65" s="1" customFormat="1" ht="11.25">
      <c r="B159" s="32"/>
      <c r="D159" s="149" t="s">
        <v>202</v>
      </c>
      <c r="F159" s="150" t="s">
        <v>2377</v>
      </c>
      <c r="I159" s="151"/>
      <c r="L159" s="32"/>
      <c r="M159" s="152"/>
      <c r="T159" s="56"/>
      <c r="AT159" s="17" t="s">
        <v>202</v>
      </c>
      <c r="AU159" s="17" t="s">
        <v>91</v>
      </c>
    </row>
    <row r="160" spans="2:65" s="12" customFormat="1" ht="11.25">
      <c r="B160" s="158"/>
      <c r="D160" s="149" t="s">
        <v>283</v>
      </c>
      <c r="E160" s="159" t="s">
        <v>1</v>
      </c>
      <c r="F160" s="160" t="s">
        <v>2379</v>
      </c>
      <c r="H160" s="161">
        <v>60</v>
      </c>
      <c r="I160" s="162"/>
      <c r="L160" s="158"/>
      <c r="M160" s="163"/>
      <c r="T160" s="164"/>
      <c r="AT160" s="159" t="s">
        <v>283</v>
      </c>
      <c r="AU160" s="159" t="s">
        <v>91</v>
      </c>
      <c r="AV160" s="12" t="s">
        <v>91</v>
      </c>
      <c r="AW160" s="12" t="s">
        <v>38</v>
      </c>
      <c r="AX160" s="12" t="s">
        <v>21</v>
      </c>
      <c r="AY160" s="159" t="s">
        <v>194</v>
      </c>
    </row>
    <row r="161" spans="2:65" s="1" customFormat="1" ht="24.2" customHeight="1">
      <c r="B161" s="32"/>
      <c r="C161" s="136" t="s">
        <v>26</v>
      </c>
      <c r="D161" s="136" t="s">
        <v>197</v>
      </c>
      <c r="E161" s="137" t="s">
        <v>2380</v>
      </c>
      <c r="F161" s="138" t="s">
        <v>2381</v>
      </c>
      <c r="G161" s="139" t="s">
        <v>564</v>
      </c>
      <c r="H161" s="140">
        <v>20</v>
      </c>
      <c r="I161" s="141"/>
      <c r="J161" s="142">
        <f>ROUND(I161*H161,2)</f>
        <v>0</v>
      </c>
      <c r="K161" s="138" t="s">
        <v>272</v>
      </c>
      <c r="L161" s="32"/>
      <c r="M161" s="143" t="s">
        <v>1</v>
      </c>
      <c r="N161" s="144" t="s">
        <v>48</v>
      </c>
      <c r="P161" s="145">
        <f>O161*H161</f>
        <v>0</v>
      </c>
      <c r="Q161" s="145">
        <v>0</v>
      </c>
      <c r="R161" s="145">
        <f>Q161*H161</f>
        <v>0</v>
      </c>
      <c r="S161" s="145">
        <v>0</v>
      </c>
      <c r="T161" s="146">
        <f>S161*H161</f>
        <v>0</v>
      </c>
      <c r="AR161" s="147" t="s">
        <v>352</v>
      </c>
      <c r="AT161" s="147" t="s">
        <v>197</v>
      </c>
      <c r="AU161" s="147" t="s">
        <v>91</v>
      </c>
      <c r="AY161" s="17" t="s">
        <v>194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7" t="s">
        <v>21</v>
      </c>
      <c r="BK161" s="148">
        <f>ROUND(I161*H161,2)</f>
        <v>0</v>
      </c>
      <c r="BL161" s="17" t="s">
        <v>352</v>
      </c>
      <c r="BM161" s="147" t="s">
        <v>2382</v>
      </c>
    </row>
    <row r="162" spans="2:65" s="1" customFormat="1" ht="19.5">
      <c r="B162" s="32"/>
      <c r="D162" s="149" t="s">
        <v>202</v>
      </c>
      <c r="F162" s="150" t="s">
        <v>2383</v>
      </c>
      <c r="I162" s="151"/>
      <c r="L162" s="32"/>
      <c r="M162" s="152"/>
      <c r="T162" s="56"/>
      <c r="AT162" s="17" t="s">
        <v>202</v>
      </c>
      <c r="AU162" s="17" t="s">
        <v>91</v>
      </c>
    </row>
    <row r="163" spans="2:65" s="1" customFormat="1" ht="11.25">
      <c r="B163" s="32"/>
      <c r="D163" s="156" t="s">
        <v>275</v>
      </c>
      <c r="F163" s="157" t="s">
        <v>2384</v>
      </c>
      <c r="I163" s="151"/>
      <c r="L163" s="32"/>
      <c r="M163" s="152"/>
      <c r="T163" s="56"/>
      <c r="AT163" s="17" t="s">
        <v>275</v>
      </c>
      <c r="AU163" s="17" t="s">
        <v>91</v>
      </c>
    </row>
    <row r="164" spans="2:65" s="12" customFormat="1" ht="11.25">
      <c r="B164" s="158"/>
      <c r="D164" s="149" t="s">
        <v>283</v>
      </c>
      <c r="E164" s="159" t="s">
        <v>1</v>
      </c>
      <c r="F164" s="160" t="s">
        <v>2385</v>
      </c>
      <c r="H164" s="161">
        <v>20</v>
      </c>
      <c r="I164" s="162"/>
      <c r="L164" s="158"/>
      <c r="M164" s="163"/>
      <c r="T164" s="164"/>
      <c r="AT164" s="159" t="s">
        <v>283</v>
      </c>
      <c r="AU164" s="159" t="s">
        <v>91</v>
      </c>
      <c r="AV164" s="12" t="s">
        <v>91</v>
      </c>
      <c r="AW164" s="12" t="s">
        <v>38</v>
      </c>
      <c r="AX164" s="12" t="s">
        <v>21</v>
      </c>
      <c r="AY164" s="159" t="s">
        <v>194</v>
      </c>
    </row>
    <row r="165" spans="2:65" s="1" customFormat="1" ht="24.2" customHeight="1">
      <c r="B165" s="32"/>
      <c r="C165" s="136" t="s">
        <v>246</v>
      </c>
      <c r="D165" s="136" t="s">
        <v>197</v>
      </c>
      <c r="E165" s="137" t="s">
        <v>2386</v>
      </c>
      <c r="F165" s="138" t="s">
        <v>2387</v>
      </c>
      <c r="G165" s="139" t="s">
        <v>564</v>
      </c>
      <c r="H165" s="140">
        <v>20</v>
      </c>
      <c r="I165" s="141"/>
      <c r="J165" s="142">
        <f>ROUND(I165*H165,2)</f>
        <v>0</v>
      </c>
      <c r="K165" s="138" t="s">
        <v>272</v>
      </c>
      <c r="L165" s="32"/>
      <c r="M165" s="143" t="s">
        <v>1</v>
      </c>
      <c r="N165" s="144" t="s">
        <v>48</v>
      </c>
      <c r="P165" s="145">
        <f>O165*H165</f>
        <v>0</v>
      </c>
      <c r="Q165" s="145">
        <v>0</v>
      </c>
      <c r="R165" s="145">
        <f>Q165*H165</f>
        <v>0</v>
      </c>
      <c r="S165" s="145">
        <v>0</v>
      </c>
      <c r="T165" s="146">
        <f>S165*H165</f>
        <v>0</v>
      </c>
      <c r="AR165" s="147" t="s">
        <v>352</v>
      </c>
      <c r="AT165" s="147" t="s">
        <v>197</v>
      </c>
      <c r="AU165" s="147" t="s">
        <v>91</v>
      </c>
      <c r="AY165" s="17" t="s">
        <v>194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17" t="s">
        <v>21</v>
      </c>
      <c r="BK165" s="148">
        <f>ROUND(I165*H165,2)</f>
        <v>0</v>
      </c>
      <c r="BL165" s="17" t="s">
        <v>352</v>
      </c>
      <c r="BM165" s="147" t="s">
        <v>2388</v>
      </c>
    </row>
    <row r="166" spans="2:65" s="1" customFormat="1" ht="19.5">
      <c r="B166" s="32"/>
      <c r="D166" s="149" t="s">
        <v>202</v>
      </c>
      <c r="F166" s="150" t="s">
        <v>2389</v>
      </c>
      <c r="I166" s="151"/>
      <c r="L166" s="32"/>
      <c r="M166" s="152"/>
      <c r="T166" s="56"/>
      <c r="AT166" s="17" t="s">
        <v>202</v>
      </c>
      <c r="AU166" s="17" t="s">
        <v>91</v>
      </c>
    </row>
    <row r="167" spans="2:65" s="1" customFormat="1" ht="11.25">
      <c r="B167" s="32"/>
      <c r="D167" s="156" t="s">
        <v>275</v>
      </c>
      <c r="F167" s="157" t="s">
        <v>2390</v>
      </c>
      <c r="I167" s="151"/>
      <c r="L167" s="32"/>
      <c r="M167" s="152"/>
      <c r="T167" s="56"/>
      <c r="AT167" s="17" t="s">
        <v>275</v>
      </c>
      <c r="AU167" s="17" t="s">
        <v>91</v>
      </c>
    </row>
    <row r="168" spans="2:65" s="12" customFormat="1" ht="11.25">
      <c r="B168" s="158"/>
      <c r="D168" s="149" t="s">
        <v>283</v>
      </c>
      <c r="E168" s="159" t="s">
        <v>1</v>
      </c>
      <c r="F168" s="160" t="s">
        <v>2385</v>
      </c>
      <c r="H168" s="161">
        <v>20</v>
      </c>
      <c r="I168" s="162"/>
      <c r="L168" s="158"/>
      <c r="M168" s="163"/>
      <c r="T168" s="164"/>
      <c r="AT168" s="159" t="s">
        <v>283</v>
      </c>
      <c r="AU168" s="159" t="s">
        <v>91</v>
      </c>
      <c r="AV168" s="12" t="s">
        <v>91</v>
      </c>
      <c r="AW168" s="12" t="s">
        <v>38</v>
      </c>
      <c r="AX168" s="12" t="s">
        <v>21</v>
      </c>
      <c r="AY168" s="159" t="s">
        <v>194</v>
      </c>
    </row>
    <row r="169" spans="2:65" s="1" customFormat="1" ht="21.75" customHeight="1">
      <c r="B169" s="32"/>
      <c r="C169" s="136" t="s">
        <v>8</v>
      </c>
      <c r="D169" s="136" t="s">
        <v>197</v>
      </c>
      <c r="E169" s="137" t="s">
        <v>2391</v>
      </c>
      <c r="F169" s="138" t="s">
        <v>2392</v>
      </c>
      <c r="G169" s="139" t="s">
        <v>564</v>
      </c>
      <c r="H169" s="140">
        <v>10</v>
      </c>
      <c r="I169" s="141"/>
      <c r="J169" s="142">
        <f>ROUND(I169*H169,2)</f>
        <v>0</v>
      </c>
      <c r="K169" s="138" t="s">
        <v>272</v>
      </c>
      <c r="L169" s="32"/>
      <c r="M169" s="143" t="s">
        <v>1</v>
      </c>
      <c r="N169" s="144" t="s">
        <v>48</v>
      </c>
      <c r="P169" s="145">
        <f>O169*H169</f>
        <v>0</v>
      </c>
      <c r="Q169" s="145">
        <v>0</v>
      </c>
      <c r="R169" s="145">
        <f>Q169*H169</f>
        <v>0</v>
      </c>
      <c r="S169" s="145">
        <v>0</v>
      </c>
      <c r="T169" s="146">
        <f>S169*H169</f>
        <v>0</v>
      </c>
      <c r="AR169" s="147" t="s">
        <v>352</v>
      </c>
      <c r="AT169" s="147" t="s">
        <v>197</v>
      </c>
      <c r="AU169" s="147" t="s">
        <v>91</v>
      </c>
      <c r="AY169" s="17" t="s">
        <v>194</v>
      </c>
      <c r="BE169" s="148">
        <f>IF(N169="základní",J169,0)</f>
        <v>0</v>
      </c>
      <c r="BF169" s="148">
        <f>IF(N169="snížená",J169,0)</f>
        <v>0</v>
      </c>
      <c r="BG169" s="148">
        <f>IF(N169="zákl. přenesená",J169,0)</f>
        <v>0</v>
      </c>
      <c r="BH169" s="148">
        <f>IF(N169="sníž. přenesená",J169,0)</f>
        <v>0</v>
      </c>
      <c r="BI169" s="148">
        <f>IF(N169="nulová",J169,0)</f>
        <v>0</v>
      </c>
      <c r="BJ169" s="17" t="s">
        <v>21</v>
      </c>
      <c r="BK169" s="148">
        <f>ROUND(I169*H169,2)</f>
        <v>0</v>
      </c>
      <c r="BL169" s="17" t="s">
        <v>352</v>
      </c>
      <c r="BM169" s="147" t="s">
        <v>2393</v>
      </c>
    </row>
    <row r="170" spans="2:65" s="1" customFormat="1" ht="19.5">
      <c r="B170" s="32"/>
      <c r="D170" s="149" t="s">
        <v>202</v>
      </c>
      <c r="F170" s="150" t="s">
        <v>2394</v>
      </c>
      <c r="I170" s="151"/>
      <c r="L170" s="32"/>
      <c r="M170" s="152"/>
      <c r="T170" s="56"/>
      <c r="AT170" s="17" t="s">
        <v>202</v>
      </c>
      <c r="AU170" s="17" t="s">
        <v>91</v>
      </c>
    </row>
    <row r="171" spans="2:65" s="1" customFormat="1" ht="11.25">
      <c r="B171" s="32"/>
      <c r="D171" s="156" t="s">
        <v>275</v>
      </c>
      <c r="F171" s="157" t="s">
        <v>2395</v>
      </c>
      <c r="I171" s="151"/>
      <c r="L171" s="32"/>
      <c r="M171" s="152"/>
      <c r="T171" s="56"/>
      <c r="AT171" s="17" t="s">
        <v>275</v>
      </c>
      <c r="AU171" s="17" t="s">
        <v>91</v>
      </c>
    </row>
    <row r="172" spans="2:65" s="1" customFormat="1" ht="16.5" customHeight="1">
      <c r="B172" s="32"/>
      <c r="C172" s="172" t="s">
        <v>255</v>
      </c>
      <c r="D172" s="172" t="s">
        <v>301</v>
      </c>
      <c r="E172" s="173" t="s">
        <v>2396</v>
      </c>
      <c r="F172" s="174" t="s">
        <v>2397</v>
      </c>
      <c r="G172" s="175" t="s">
        <v>564</v>
      </c>
      <c r="H172" s="176">
        <v>10</v>
      </c>
      <c r="I172" s="177"/>
      <c r="J172" s="178">
        <f>ROUND(I172*H172,2)</f>
        <v>0</v>
      </c>
      <c r="K172" s="174" t="s">
        <v>1</v>
      </c>
      <c r="L172" s="179"/>
      <c r="M172" s="180" t="s">
        <v>1</v>
      </c>
      <c r="N172" s="181" t="s">
        <v>48</v>
      </c>
      <c r="P172" s="145">
        <f>O172*H172</f>
        <v>0</v>
      </c>
      <c r="Q172" s="145">
        <v>2.0000000000000002E-5</v>
      </c>
      <c r="R172" s="145">
        <f>Q172*H172</f>
        <v>2.0000000000000001E-4</v>
      </c>
      <c r="S172" s="145">
        <v>0</v>
      </c>
      <c r="T172" s="146">
        <f>S172*H172</f>
        <v>0</v>
      </c>
      <c r="AR172" s="147" t="s">
        <v>462</v>
      </c>
      <c r="AT172" s="147" t="s">
        <v>301</v>
      </c>
      <c r="AU172" s="147" t="s">
        <v>91</v>
      </c>
      <c r="AY172" s="17" t="s">
        <v>194</v>
      </c>
      <c r="BE172" s="148">
        <f>IF(N172="základní",J172,0)</f>
        <v>0</v>
      </c>
      <c r="BF172" s="148">
        <f>IF(N172="snížená",J172,0)</f>
        <v>0</v>
      </c>
      <c r="BG172" s="148">
        <f>IF(N172="zákl. přenesená",J172,0)</f>
        <v>0</v>
      </c>
      <c r="BH172" s="148">
        <f>IF(N172="sníž. přenesená",J172,0)</f>
        <v>0</v>
      </c>
      <c r="BI172" s="148">
        <f>IF(N172="nulová",J172,0)</f>
        <v>0</v>
      </c>
      <c r="BJ172" s="17" t="s">
        <v>21</v>
      </c>
      <c r="BK172" s="148">
        <f>ROUND(I172*H172,2)</f>
        <v>0</v>
      </c>
      <c r="BL172" s="17" t="s">
        <v>352</v>
      </c>
      <c r="BM172" s="147" t="s">
        <v>2398</v>
      </c>
    </row>
    <row r="173" spans="2:65" s="1" customFormat="1" ht="24.2" customHeight="1">
      <c r="B173" s="32"/>
      <c r="C173" s="136" t="s">
        <v>340</v>
      </c>
      <c r="D173" s="136" t="s">
        <v>197</v>
      </c>
      <c r="E173" s="137" t="s">
        <v>2399</v>
      </c>
      <c r="F173" s="138" t="s">
        <v>2400</v>
      </c>
      <c r="G173" s="139" t="s">
        <v>564</v>
      </c>
      <c r="H173" s="140">
        <v>10</v>
      </c>
      <c r="I173" s="141"/>
      <c r="J173" s="142">
        <f>ROUND(I173*H173,2)</f>
        <v>0</v>
      </c>
      <c r="K173" s="138" t="s">
        <v>272</v>
      </c>
      <c r="L173" s="32"/>
      <c r="M173" s="143" t="s">
        <v>1</v>
      </c>
      <c r="N173" s="144" t="s">
        <v>48</v>
      </c>
      <c r="P173" s="145">
        <f>O173*H173</f>
        <v>0</v>
      </c>
      <c r="Q173" s="145">
        <v>0</v>
      </c>
      <c r="R173" s="145">
        <f>Q173*H173</f>
        <v>0</v>
      </c>
      <c r="S173" s="145">
        <v>0</v>
      </c>
      <c r="T173" s="146">
        <f>S173*H173</f>
        <v>0</v>
      </c>
      <c r="AR173" s="147" t="s">
        <v>352</v>
      </c>
      <c r="AT173" s="147" t="s">
        <v>197</v>
      </c>
      <c r="AU173" s="147" t="s">
        <v>91</v>
      </c>
      <c r="AY173" s="17" t="s">
        <v>194</v>
      </c>
      <c r="BE173" s="148">
        <f>IF(N173="základní",J173,0)</f>
        <v>0</v>
      </c>
      <c r="BF173" s="148">
        <f>IF(N173="snížená",J173,0)</f>
        <v>0</v>
      </c>
      <c r="BG173" s="148">
        <f>IF(N173="zákl. přenesená",J173,0)</f>
        <v>0</v>
      </c>
      <c r="BH173" s="148">
        <f>IF(N173="sníž. přenesená",J173,0)</f>
        <v>0</v>
      </c>
      <c r="BI173" s="148">
        <f>IF(N173="nulová",J173,0)</f>
        <v>0</v>
      </c>
      <c r="BJ173" s="17" t="s">
        <v>21</v>
      </c>
      <c r="BK173" s="148">
        <f>ROUND(I173*H173,2)</f>
        <v>0</v>
      </c>
      <c r="BL173" s="17" t="s">
        <v>352</v>
      </c>
      <c r="BM173" s="147" t="s">
        <v>2401</v>
      </c>
    </row>
    <row r="174" spans="2:65" s="1" customFormat="1" ht="19.5">
      <c r="B174" s="32"/>
      <c r="D174" s="149" t="s">
        <v>202</v>
      </c>
      <c r="F174" s="150" t="s">
        <v>2402</v>
      </c>
      <c r="I174" s="151"/>
      <c r="L174" s="32"/>
      <c r="M174" s="152"/>
      <c r="T174" s="56"/>
      <c r="AT174" s="17" t="s">
        <v>202</v>
      </c>
      <c r="AU174" s="17" t="s">
        <v>91</v>
      </c>
    </row>
    <row r="175" spans="2:65" s="1" customFormat="1" ht="11.25">
      <c r="B175" s="32"/>
      <c r="D175" s="156" t="s">
        <v>275</v>
      </c>
      <c r="F175" s="157" t="s">
        <v>2403</v>
      </c>
      <c r="I175" s="151"/>
      <c r="L175" s="32"/>
      <c r="M175" s="152"/>
      <c r="T175" s="56"/>
      <c r="AT175" s="17" t="s">
        <v>275</v>
      </c>
      <c r="AU175" s="17" t="s">
        <v>91</v>
      </c>
    </row>
    <row r="176" spans="2:65" s="1" customFormat="1" ht="24.2" customHeight="1">
      <c r="B176" s="32"/>
      <c r="C176" s="172" t="s">
        <v>346</v>
      </c>
      <c r="D176" s="172" t="s">
        <v>301</v>
      </c>
      <c r="E176" s="173" t="s">
        <v>2404</v>
      </c>
      <c r="F176" s="174" t="s">
        <v>2405</v>
      </c>
      <c r="G176" s="175" t="s">
        <v>564</v>
      </c>
      <c r="H176" s="176">
        <v>10</v>
      </c>
      <c r="I176" s="177"/>
      <c r="J176" s="178">
        <f>ROUND(I176*H176,2)</f>
        <v>0</v>
      </c>
      <c r="K176" s="174" t="s">
        <v>272</v>
      </c>
      <c r="L176" s="179"/>
      <c r="M176" s="180" t="s">
        <v>1</v>
      </c>
      <c r="N176" s="181" t="s">
        <v>48</v>
      </c>
      <c r="P176" s="145">
        <f>O176*H176</f>
        <v>0</v>
      </c>
      <c r="Q176" s="145">
        <v>8.0000000000000007E-5</v>
      </c>
      <c r="R176" s="145">
        <f>Q176*H176</f>
        <v>8.0000000000000004E-4</v>
      </c>
      <c r="S176" s="145">
        <v>0</v>
      </c>
      <c r="T176" s="146">
        <f>S176*H176</f>
        <v>0</v>
      </c>
      <c r="AR176" s="147" t="s">
        <v>462</v>
      </c>
      <c r="AT176" s="147" t="s">
        <v>301</v>
      </c>
      <c r="AU176" s="147" t="s">
        <v>91</v>
      </c>
      <c r="AY176" s="17" t="s">
        <v>194</v>
      </c>
      <c r="BE176" s="148">
        <f>IF(N176="základní",J176,0)</f>
        <v>0</v>
      </c>
      <c r="BF176" s="148">
        <f>IF(N176="snížená",J176,0)</f>
        <v>0</v>
      </c>
      <c r="BG176" s="148">
        <f>IF(N176="zákl. přenesená",J176,0)</f>
        <v>0</v>
      </c>
      <c r="BH176" s="148">
        <f>IF(N176="sníž. přenesená",J176,0)</f>
        <v>0</v>
      </c>
      <c r="BI176" s="148">
        <f>IF(N176="nulová",J176,0)</f>
        <v>0</v>
      </c>
      <c r="BJ176" s="17" t="s">
        <v>21</v>
      </c>
      <c r="BK176" s="148">
        <f>ROUND(I176*H176,2)</f>
        <v>0</v>
      </c>
      <c r="BL176" s="17" t="s">
        <v>352</v>
      </c>
      <c r="BM176" s="147" t="s">
        <v>2406</v>
      </c>
    </row>
    <row r="177" spans="2:65" s="1" customFormat="1" ht="19.5">
      <c r="B177" s="32"/>
      <c r="D177" s="149" t="s">
        <v>202</v>
      </c>
      <c r="F177" s="150" t="s">
        <v>2405</v>
      </c>
      <c r="I177" s="151"/>
      <c r="L177" s="32"/>
      <c r="M177" s="152"/>
      <c r="T177" s="56"/>
      <c r="AT177" s="17" t="s">
        <v>202</v>
      </c>
      <c r="AU177" s="17" t="s">
        <v>91</v>
      </c>
    </row>
    <row r="178" spans="2:65" s="1" customFormat="1" ht="24.2" customHeight="1">
      <c r="B178" s="32"/>
      <c r="C178" s="136" t="s">
        <v>352</v>
      </c>
      <c r="D178" s="136" t="s">
        <v>197</v>
      </c>
      <c r="E178" s="137" t="s">
        <v>2407</v>
      </c>
      <c r="F178" s="138" t="s">
        <v>2408</v>
      </c>
      <c r="G178" s="139" t="s">
        <v>492</v>
      </c>
      <c r="H178" s="140">
        <v>280</v>
      </c>
      <c r="I178" s="141"/>
      <c r="J178" s="142">
        <f>ROUND(I178*H178,2)</f>
        <v>0</v>
      </c>
      <c r="K178" s="138" t="s">
        <v>272</v>
      </c>
      <c r="L178" s="32"/>
      <c r="M178" s="143" t="s">
        <v>1</v>
      </c>
      <c r="N178" s="144" t="s">
        <v>48</v>
      </c>
      <c r="P178" s="145">
        <f>O178*H178</f>
        <v>0</v>
      </c>
      <c r="Q178" s="145">
        <v>0</v>
      </c>
      <c r="R178" s="145">
        <f>Q178*H178</f>
        <v>0</v>
      </c>
      <c r="S178" s="145">
        <v>0</v>
      </c>
      <c r="T178" s="146">
        <f>S178*H178</f>
        <v>0</v>
      </c>
      <c r="AR178" s="147" t="s">
        <v>352</v>
      </c>
      <c r="AT178" s="147" t="s">
        <v>197</v>
      </c>
      <c r="AU178" s="147" t="s">
        <v>91</v>
      </c>
      <c r="AY178" s="17" t="s">
        <v>194</v>
      </c>
      <c r="BE178" s="148">
        <f>IF(N178="základní",J178,0)</f>
        <v>0</v>
      </c>
      <c r="BF178" s="148">
        <f>IF(N178="snížená",J178,0)</f>
        <v>0</v>
      </c>
      <c r="BG178" s="148">
        <f>IF(N178="zákl. přenesená",J178,0)</f>
        <v>0</v>
      </c>
      <c r="BH178" s="148">
        <f>IF(N178="sníž. přenesená",J178,0)</f>
        <v>0</v>
      </c>
      <c r="BI178" s="148">
        <f>IF(N178="nulová",J178,0)</f>
        <v>0</v>
      </c>
      <c r="BJ178" s="17" t="s">
        <v>21</v>
      </c>
      <c r="BK178" s="148">
        <f>ROUND(I178*H178,2)</f>
        <v>0</v>
      </c>
      <c r="BL178" s="17" t="s">
        <v>352</v>
      </c>
      <c r="BM178" s="147" t="s">
        <v>2409</v>
      </c>
    </row>
    <row r="179" spans="2:65" s="1" customFormat="1" ht="29.25">
      <c r="B179" s="32"/>
      <c r="D179" s="149" t="s">
        <v>202</v>
      </c>
      <c r="F179" s="150" t="s">
        <v>2410</v>
      </c>
      <c r="I179" s="151"/>
      <c r="L179" s="32"/>
      <c r="M179" s="152"/>
      <c r="T179" s="56"/>
      <c r="AT179" s="17" t="s">
        <v>202</v>
      </c>
      <c r="AU179" s="17" t="s">
        <v>91</v>
      </c>
    </row>
    <row r="180" spans="2:65" s="1" customFormat="1" ht="11.25">
      <c r="B180" s="32"/>
      <c r="D180" s="156" t="s">
        <v>275</v>
      </c>
      <c r="F180" s="157" t="s">
        <v>2411</v>
      </c>
      <c r="I180" s="151"/>
      <c r="L180" s="32"/>
      <c r="M180" s="152"/>
      <c r="T180" s="56"/>
      <c r="AT180" s="17" t="s">
        <v>275</v>
      </c>
      <c r="AU180" s="17" t="s">
        <v>91</v>
      </c>
    </row>
    <row r="181" spans="2:65" s="12" customFormat="1" ht="11.25">
      <c r="B181" s="158"/>
      <c r="D181" s="149" t="s">
        <v>283</v>
      </c>
      <c r="E181" s="159" t="s">
        <v>1</v>
      </c>
      <c r="F181" s="160" t="s">
        <v>2367</v>
      </c>
      <c r="H181" s="161">
        <v>206</v>
      </c>
      <c r="I181" s="162"/>
      <c r="L181" s="158"/>
      <c r="M181" s="163"/>
      <c r="T181" s="164"/>
      <c r="AT181" s="159" t="s">
        <v>283</v>
      </c>
      <c r="AU181" s="159" t="s">
        <v>91</v>
      </c>
      <c r="AV181" s="12" t="s">
        <v>91</v>
      </c>
      <c r="AW181" s="12" t="s">
        <v>38</v>
      </c>
      <c r="AX181" s="12" t="s">
        <v>83</v>
      </c>
      <c r="AY181" s="159" t="s">
        <v>194</v>
      </c>
    </row>
    <row r="182" spans="2:65" s="12" customFormat="1" ht="11.25">
      <c r="B182" s="158"/>
      <c r="D182" s="149" t="s">
        <v>283</v>
      </c>
      <c r="E182" s="159" t="s">
        <v>1</v>
      </c>
      <c r="F182" s="160" t="s">
        <v>2368</v>
      </c>
      <c r="H182" s="161">
        <v>51</v>
      </c>
      <c r="I182" s="162"/>
      <c r="L182" s="158"/>
      <c r="M182" s="163"/>
      <c r="T182" s="164"/>
      <c r="AT182" s="159" t="s">
        <v>283</v>
      </c>
      <c r="AU182" s="159" t="s">
        <v>91</v>
      </c>
      <c r="AV182" s="12" t="s">
        <v>91</v>
      </c>
      <c r="AW182" s="12" t="s">
        <v>38</v>
      </c>
      <c r="AX182" s="12" t="s">
        <v>83</v>
      </c>
      <c r="AY182" s="159" t="s">
        <v>194</v>
      </c>
    </row>
    <row r="183" spans="2:65" s="12" customFormat="1" ht="11.25">
      <c r="B183" s="158"/>
      <c r="D183" s="149" t="s">
        <v>283</v>
      </c>
      <c r="E183" s="159" t="s">
        <v>1</v>
      </c>
      <c r="F183" s="160" t="s">
        <v>2369</v>
      </c>
      <c r="H183" s="161">
        <v>23</v>
      </c>
      <c r="I183" s="162"/>
      <c r="L183" s="158"/>
      <c r="M183" s="163"/>
      <c r="T183" s="164"/>
      <c r="AT183" s="159" t="s">
        <v>283</v>
      </c>
      <c r="AU183" s="159" t="s">
        <v>91</v>
      </c>
      <c r="AV183" s="12" t="s">
        <v>91</v>
      </c>
      <c r="AW183" s="12" t="s">
        <v>38</v>
      </c>
      <c r="AX183" s="12" t="s">
        <v>83</v>
      </c>
      <c r="AY183" s="159" t="s">
        <v>194</v>
      </c>
    </row>
    <row r="184" spans="2:65" s="13" customFormat="1" ht="11.25">
      <c r="B184" s="165"/>
      <c r="D184" s="149" t="s">
        <v>283</v>
      </c>
      <c r="E184" s="166" t="s">
        <v>1</v>
      </c>
      <c r="F184" s="167" t="s">
        <v>285</v>
      </c>
      <c r="H184" s="168">
        <v>280</v>
      </c>
      <c r="I184" s="169"/>
      <c r="L184" s="165"/>
      <c r="M184" s="170"/>
      <c r="T184" s="171"/>
      <c r="AT184" s="166" t="s">
        <v>283</v>
      </c>
      <c r="AU184" s="166" t="s">
        <v>91</v>
      </c>
      <c r="AV184" s="13" t="s">
        <v>193</v>
      </c>
      <c r="AW184" s="13" t="s">
        <v>38</v>
      </c>
      <c r="AX184" s="13" t="s">
        <v>21</v>
      </c>
      <c r="AY184" s="166" t="s">
        <v>194</v>
      </c>
    </row>
    <row r="185" spans="2:65" s="1" customFormat="1" ht="16.5" customHeight="1">
      <c r="B185" s="32"/>
      <c r="C185" s="172" t="s">
        <v>360</v>
      </c>
      <c r="D185" s="172" t="s">
        <v>301</v>
      </c>
      <c r="E185" s="173" t="s">
        <v>2412</v>
      </c>
      <c r="F185" s="174" t="s">
        <v>2413</v>
      </c>
      <c r="G185" s="175" t="s">
        <v>304</v>
      </c>
      <c r="H185" s="176">
        <v>266</v>
      </c>
      <c r="I185" s="177"/>
      <c r="J185" s="178">
        <f>ROUND(I185*H185,2)</f>
        <v>0</v>
      </c>
      <c r="K185" s="174" t="s">
        <v>272</v>
      </c>
      <c r="L185" s="179"/>
      <c r="M185" s="180" t="s">
        <v>1</v>
      </c>
      <c r="N185" s="181" t="s">
        <v>48</v>
      </c>
      <c r="P185" s="145">
        <f>O185*H185</f>
        <v>0</v>
      </c>
      <c r="Q185" s="145">
        <v>1E-3</v>
      </c>
      <c r="R185" s="145">
        <f>Q185*H185</f>
        <v>0.26600000000000001</v>
      </c>
      <c r="S185" s="145">
        <v>0</v>
      </c>
      <c r="T185" s="146">
        <f>S185*H185</f>
        <v>0</v>
      </c>
      <c r="AR185" s="147" t="s">
        <v>462</v>
      </c>
      <c r="AT185" s="147" t="s">
        <v>301</v>
      </c>
      <c r="AU185" s="147" t="s">
        <v>91</v>
      </c>
      <c r="AY185" s="17" t="s">
        <v>194</v>
      </c>
      <c r="BE185" s="148">
        <f>IF(N185="základní",J185,0)</f>
        <v>0</v>
      </c>
      <c r="BF185" s="148">
        <f>IF(N185="snížená",J185,0)</f>
        <v>0</v>
      </c>
      <c r="BG185" s="148">
        <f>IF(N185="zákl. přenesená",J185,0)</f>
        <v>0</v>
      </c>
      <c r="BH185" s="148">
        <f>IF(N185="sníž. přenesená",J185,0)</f>
        <v>0</v>
      </c>
      <c r="BI185" s="148">
        <f>IF(N185="nulová",J185,0)</f>
        <v>0</v>
      </c>
      <c r="BJ185" s="17" t="s">
        <v>21</v>
      </c>
      <c r="BK185" s="148">
        <f>ROUND(I185*H185,2)</f>
        <v>0</v>
      </c>
      <c r="BL185" s="17" t="s">
        <v>352</v>
      </c>
      <c r="BM185" s="147" t="s">
        <v>2414</v>
      </c>
    </row>
    <row r="186" spans="2:65" s="1" customFormat="1" ht="11.25">
      <c r="B186" s="32"/>
      <c r="D186" s="149" t="s">
        <v>202</v>
      </c>
      <c r="F186" s="150" t="s">
        <v>2413</v>
      </c>
      <c r="I186" s="151"/>
      <c r="L186" s="32"/>
      <c r="M186" s="152"/>
      <c r="T186" s="56"/>
      <c r="AT186" s="17" t="s">
        <v>202</v>
      </c>
      <c r="AU186" s="17" t="s">
        <v>91</v>
      </c>
    </row>
    <row r="187" spans="2:65" s="12" customFormat="1" ht="11.25">
      <c r="B187" s="158"/>
      <c r="D187" s="149" t="s">
        <v>283</v>
      </c>
      <c r="E187" s="159" t="s">
        <v>1</v>
      </c>
      <c r="F187" s="160" t="s">
        <v>2415</v>
      </c>
      <c r="H187" s="161">
        <v>266</v>
      </c>
      <c r="I187" s="162"/>
      <c r="L187" s="158"/>
      <c r="M187" s="163"/>
      <c r="T187" s="164"/>
      <c r="AT187" s="159" t="s">
        <v>283</v>
      </c>
      <c r="AU187" s="159" t="s">
        <v>91</v>
      </c>
      <c r="AV187" s="12" t="s">
        <v>91</v>
      </c>
      <c r="AW187" s="12" t="s">
        <v>38</v>
      </c>
      <c r="AX187" s="12" t="s">
        <v>21</v>
      </c>
      <c r="AY187" s="159" t="s">
        <v>194</v>
      </c>
    </row>
    <row r="188" spans="2:65" s="1" customFormat="1" ht="24.2" customHeight="1">
      <c r="B188" s="32"/>
      <c r="C188" s="136" t="s">
        <v>479</v>
      </c>
      <c r="D188" s="136" t="s">
        <v>197</v>
      </c>
      <c r="E188" s="137" t="s">
        <v>2416</v>
      </c>
      <c r="F188" s="138" t="s">
        <v>2417</v>
      </c>
      <c r="G188" s="139" t="s">
        <v>492</v>
      </c>
      <c r="H188" s="140">
        <v>20</v>
      </c>
      <c r="I188" s="141"/>
      <c r="J188" s="142">
        <f>ROUND(I188*H188,2)</f>
        <v>0</v>
      </c>
      <c r="K188" s="138" t="s">
        <v>272</v>
      </c>
      <c r="L188" s="32"/>
      <c r="M188" s="143" t="s">
        <v>1</v>
      </c>
      <c r="N188" s="144" t="s">
        <v>48</v>
      </c>
      <c r="P188" s="145">
        <f>O188*H188</f>
        <v>0</v>
      </c>
      <c r="Q188" s="145">
        <v>0</v>
      </c>
      <c r="R188" s="145">
        <f>Q188*H188</f>
        <v>0</v>
      </c>
      <c r="S188" s="145">
        <v>0</v>
      </c>
      <c r="T188" s="146">
        <f>S188*H188</f>
        <v>0</v>
      </c>
      <c r="AR188" s="147" t="s">
        <v>352</v>
      </c>
      <c r="AT188" s="147" t="s">
        <v>197</v>
      </c>
      <c r="AU188" s="147" t="s">
        <v>91</v>
      </c>
      <c r="AY188" s="17" t="s">
        <v>194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21</v>
      </c>
      <c r="BK188" s="148">
        <f>ROUND(I188*H188,2)</f>
        <v>0</v>
      </c>
      <c r="BL188" s="17" t="s">
        <v>352</v>
      </c>
      <c r="BM188" s="147" t="s">
        <v>2418</v>
      </c>
    </row>
    <row r="189" spans="2:65" s="1" customFormat="1" ht="29.25">
      <c r="B189" s="32"/>
      <c r="D189" s="149" t="s">
        <v>202</v>
      </c>
      <c r="F189" s="150" t="s">
        <v>2419</v>
      </c>
      <c r="I189" s="151"/>
      <c r="L189" s="32"/>
      <c r="M189" s="152"/>
      <c r="T189" s="56"/>
      <c r="AT189" s="17" t="s">
        <v>202</v>
      </c>
      <c r="AU189" s="17" t="s">
        <v>91</v>
      </c>
    </row>
    <row r="190" spans="2:65" s="1" customFormat="1" ht="11.25">
      <c r="B190" s="32"/>
      <c r="D190" s="156" t="s">
        <v>275</v>
      </c>
      <c r="F190" s="157" t="s">
        <v>2420</v>
      </c>
      <c r="I190" s="151"/>
      <c r="L190" s="32"/>
      <c r="M190" s="152"/>
      <c r="T190" s="56"/>
      <c r="AT190" s="17" t="s">
        <v>275</v>
      </c>
      <c r="AU190" s="17" t="s">
        <v>91</v>
      </c>
    </row>
    <row r="191" spans="2:65" s="12" customFormat="1" ht="11.25">
      <c r="B191" s="158"/>
      <c r="D191" s="149" t="s">
        <v>283</v>
      </c>
      <c r="E191" s="159" t="s">
        <v>1</v>
      </c>
      <c r="F191" s="160" t="s">
        <v>2385</v>
      </c>
      <c r="H191" s="161">
        <v>20</v>
      </c>
      <c r="I191" s="162"/>
      <c r="L191" s="158"/>
      <c r="M191" s="163"/>
      <c r="T191" s="164"/>
      <c r="AT191" s="159" t="s">
        <v>283</v>
      </c>
      <c r="AU191" s="159" t="s">
        <v>91</v>
      </c>
      <c r="AV191" s="12" t="s">
        <v>91</v>
      </c>
      <c r="AW191" s="12" t="s">
        <v>38</v>
      </c>
      <c r="AX191" s="12" t="s">
        <v>21</v>
      </c>
      <c r="AY191" s="159" t="s">
        <v>194</v>
      </c>
    </row>
    <row r="192" spans="2:65" s="1" customFormat="1" ht="16.5" customHeight="1">
      <c r="B192" s="32"/>
      <c r="C192" s="172" t="s">
        <v>484</v>
      </c>
      <c r="D192" s="172" t="s">
        <v>301</v>
      </c>
      <c r="E192" s="173" t="s">
        <v>2421</v>
      </c>
      <c r="F192" s="174" t="s">
        <v>2422</v>
      </c>
      <c r="G192" s="175" t="s">
        <v>304</v>
      </c>
      <c r="H192" s="176">
        <v>12.4</v>
      </c>
      <c r="I192" s="177"/>
      <c r="J192" s="178">
        <f>ROUND(I192*H192,2)</f>
        <v>0</v>
      </c>
      <c r="K192" s="174" t="s">
        <v>1</v>
      </c>
      <c r="L192" s="179"/>
      <c r="M192" s="180" t="s">
        <v>1</v>
      </c>
      <c r="N192" s="181" t="s">
        <v>48</v>
      </c>
      <c r="P192" s="145">
        <f>O192*H192</f>
        <v>0</v>
      </c>
      <c r="Q192" s="145">
        <v>1E-3</v>
      </c>
      <c r="R192" s="145">
        <f>Q192*H192</f>
        <v>1.2400000000000001E-2</v>
      </c>
      <c r="S192" s="145">
        <v>0</v>
      </c>
      <c r="T192" s="146">
        <f>S192*H192</f>
        <v>0</v>
      </c>
      <c r="AR192" s="147" t="s">
        <v>462</v>
      </c>
      <c r="AT192" s="147" t="s">
        <v>301</v>
      </c>
      <c r="AU192" s="147" t="s">
        <v>91</v>
      </c>
      <c r="AY192" s="17" t="s">
        <v>194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7" t="s">
        <v>21</v>
      </c>
      <c r="BK192" s="148">
        <f>ROUND(I192*H192,2)</f>
        <v>0</v>
      </c>
      <c r="BL192" s="17" t="s">
        <v>352</v>
      </c>
      <c r="BM192" s="147" t="s">
        <v>2423</v>
      </c>
    </row>
    <row r="193" spans="2:65" s="1" customFormat="1" ht="11.25">
      <c r="B193" s="32"/>
      <c r="D193" s="149" t="s">
        <v>202</v>
      </c>
      <c r="F193" s="150" t="s">
        <v>2422</v>
      </c>
      <c r="I193" s="151"/>
      <c r="L193" s="32"/>
      <c r="M193" s="152"/>
      <c r="T193" s="56"/>
      <c r="AT193" s="17" t="s">
        <v>202</v>
      </c>
      <c r="AU193" s="17" t="s">
        <v>91</v>
      </c>
    </row>
    <row r="194" spans="2:65" s="12" customFormat="1" ht="11.25">
      <c r="B194" s="158"/>
      <c r="D194" s="149" t="s">
        <v>283</v>
      </c>
      <c r="E194" s="159" t="s">
        <v>1</v>
      </c>
      <c r="F194" s="160" t="s">
        <v>2424</v>
      </c>
      <c r="H194" s="161">
        <v>12.4</v>
      </c>
      <c r="I194" s="162"/>
      <c r="L194" s="158"/>
      <c r="M194" s="163"/>
      <c r="T194" s="164"/>
      <c r="AT194" s="159" t="s">
        <v>283</v>
      </c>
      <c r="AU194" s="159" t="s">
        <v>91</v>
      </c>
      <c r="AV194" s="12" t="s">
        <v>91</v>
      </c>
      <c r="AW194" s="12" t="s">
        <v>38</v>
      </c>
      <c r="AX194" s="12" t="s">
        <v>83</v>
      </c>
      <c r="AY194" s="159" t="s">
        <v>194</v>
      </c>
    </row>
    <row r="195" spans="2:65" s="1" customFormat="1" ht="16.5" customHeight="1">
      <c r="B195" s="32"/>
      <c r="C195" s="136" t="s">
        <v>489</v>
      </c>
      <c r="D195" s="136" t="s">
        <v>197</v>
      </c>
      <c r="E195" s="137" t="s">
        <v>2425</v>
      </c>
      <c r="F195" s="138" t="s">
        <v>2426</v>
      </c>
      <c r="G195" s="139" t="s">
        <v>564</v>
      </c>
      <c r="H195" s="140">
        <v>30</v>
      </c>
      <c r="I195" s="141"/>
      <c r="J195" s="142">
        <f>ROUND(I195*H195,2)</f>
        <v>0</v>
      </c>
      <c r="K195" s="138" t="s">
        <v>272</v>
      </c>
      <c r="L195" s="32"/>
      <c r="M195" s="143" t="s">
        <v>1</v>
      </c>
      <c r="N195" s="144" t="s">
        <v>48</v>
      </c>
      <c r="P195" s="145">
        <f>O195*H195</f>
        <v>0</v>
      </c>
      <c r="Q195" s="145">
        <v>0</v>
      </c>
      <c r="R195" s="145">
        <f>Q195*H195</f>
        <v>0</v>
      </c>
      <c r="S195" s="145">
        <v>0</v>
      </c>
      <c r="T195" s="146">
        <f>S195*H195</f>
        <v>0</v>
      </c>
      <c r="AR195" s="147" t="s">
        <v>352</v>
      </c>
      <c r="AT195" s="147" t="s">
        <v>197</v>
      </c>
      <c r="AU195" s="147" t="s">
        <v>91</v>
      </c>
      <c r="AY195" s="17" t="s">
        <v>194</v>
      </c>
      <c r="BE195" s="148">
        <f>IF(N195="základní",J195,0)</f>
        <v>0</v>
      </c>
      <c r="BF195" s="148">
        <f>IF(N195="snížená",J195,0)</f>
        <v>0</v>
      </c>
      <c r="BG195" s="148">
        <f>IF(N195="zákl. přenesená",J195,0)</f>
        <v>0</v>
      </c>
      <c r="BH195" s="148">
        <f>IF(N195="sníž. přenesená",J195,0)</f>
        <v>0</v>
      </c>
      <c r="BI195" s="148">
        <f>IF(N195="nulová",J195,0)</f>
        <v>0</v>
      </c>
      <c r="BJ195" s="17" t="s">
        <v>21</v>
      </c>
      <c r="BK195" s="148">
        <f>ROUND(I195*H195,2)</f>
        <v>0</v>
      </c>
      <c r="BL195" s="17" t="s">
        <v>352</v>
      </c>
      <c r="BM195" s="147" t="s">
        <v>2427</v>
      </c>
    </row>
    <row r="196" spans="2:65" s="1" customFormat="1" ht="11.25">
      <c r="B196" s="32"/>
      <c r="D196" s="149" t="s">
        <v>202</v>
      </c>
      <c r="F196" s="150" t="s">
        <v>2428</v>
      </c>
      <c r="I196" s="151"/>
      <c r="L196" s="32"/>
      <c r="M196" s="152"/>
      <c r="T196" s="56"/>
      <c r="AT196" s="17" t="s">
        <v>202</v>
      </c>
      <c r="AU196" s="17" t="s">
        <v>91</v>
      </c>
    </row>
    <row r="197" spans="2:65" s="1" customFormat="1" ht="11.25">
      <c r="B197" s="32"/>
      <c r="D197" s="156" t="s">
        <v>275</v>
      </c>
      <c r="F197" s="157" t="s">
        <v>2429</v>
      </c>
      <c r="I197" s="151"/>
      <c r="L197" s="32"/>
      <c r="M197" s="152"/>
      <c r="T197" s="56"/>
      <c r="AT197" s="17" t="s">
        <v>275</v>
      </c>
      <c r="AU197" s="17" t="s">
        <v>91</v>
      </c>
    </row>
    <row r="198" spans="2:65" s="1" customFormat="1" ht="16.5" customHeight="1">
      <c r="B198" s="32"/>
      <c r="C198" s="172" t="s">
        <v>7</v>
      </c>
      <c r="D198" s="172" t="s">
        <v>301</v>
      </c>
      <c r="E198" s="173" t="s">
        <v>2430</v>
      </c>
      <c r="F198" s="174" t="s">
        <v>2431</v>
      </c>
      <c r="G198" s="175" t="s">
        <v>564</v>
      </c>
      <c r="H198" s="176">
        <v>10</v>
      </c>
      <c r="I198" s="177"/>
      <c r="J198" s="178">
        <f>ROUND(I198*H198,2)</f>
        <v>0</v>
      </c>
      <c r="K198" s="174" t="s">
        <v>272</v>
      </c>
      <c r="L198" s="179"/>
      <c r="M198" s="180" t="s">
        <v>1</v>
      </c>
      <c r="N198" s="181" t="s">
        <v>48</v>
      </c>
      <c r="P198" s="145">
        <f>O198*H198</f>
        <v>0</v>
      </c>
      <c r="Q198" s="145">
        <v>1.6000000000000001E-4</v>
      </c>
      <c r="R198" s="145">
        <f>Q198*H198</f>
        <v>1.6000000000000001E-3</v>
      </c>
      <c r="S198" s="145">
        <v>0</v>
      </c>
      <c r="T198" s="146">
        <f>S198*H198</f>
        <v>0</v>
      </c>
      <c r="AR198" s="147" t="s">
        <v>462</v>
      </c>
      <c r="AT198" s="147" t="s">
        <v>301</v>
      </c>
      <c r="AU198" s="147" t="s">
        <v>91</v>
      </c>
      <c r="AY198" s="17" t="s">
        <v>194</v>
      </c>
      <c r="BE198" s="148">
        <f>IF(N198="základní",J198,0)</f>
        <v>0</v>
      </c>
      <c r="BF198" s="148">
        <f>IF(N198="snížená",J198,0)</f>
        <v>0</v>
      </c>
      <c r="BG198" s="148">
        <f>IF(N198="zákl. přenesená",J198,0)</f>
        <v>0</v>
      </c>
      <c r="BH198" s="148">
        <f>IF(N198="sníž. přenesená",J198,0)</f>
        <v>0</v>
      </c>
      <c r="BI198" s="148">
        <f>IF(N198="nulová",J198,0)</f>
        <v>0</v>
      </c>
      <c r="BJ198" s="17" t="s">
        <v>21</v>
      </c>
      <c r="BK198" s="148">
        <f>ROUND(I198*H198,2)</f>
        <v>0</v>
      </c>
      <c r="BL198" s="17" t="s">
        <v>352</v>
      </c>
      <c r="BM198" s="147" t="s">
        <v>2432</v>
      </c>
    </row>
    <row r="199" spans="2:65" s="1" customFormat="1" ht="11.25">
      <c r="B199" s="32"/>
      <c r="D199" s="149" t="s">
        <v>202</v>
      </c>
      <c r="F199" s="150" t="s">
        <v>2431</v>
      </c>
      <c r="I199" s="151"/>
      <c r="L199" s="32"/>
      <c r="M199" s="152"/>
      <c r="T199" s="56"/>
      <c r="AT199" s="17" t="s">
        <v>202</v>
      </c>
      <c r="AU199" s="17" t="s">
        <v>91</v>
      </c>
    </row>
    <row r="200" spans="2:65" s="1" customFormat="1" ht="24.2" customHeight="1">
      <c r="B200" s="32"/>
      <c r="C200" s="172" t="s">
        <v>502</v>
      </c>
      <c r="D200" s="172" t="s">
        <v>301</v>
      </c>
      <c r="E200" s="173" t="s">
        <v>2433</v>
      </c>
      <c r="F200" s="174" t="s">
        <v>2434</v>
      </c>
      <c r="G200" s="175" t="s">
        <v>564</v>
      </c>
      <c r="H200" s="176">
        <v>20</v>
      </c>
      <c r="I200" s="177"/>
      <c r="J200" s="178">
        <f>ROUND(I200*H200,2)</f>
        <v>0</v>
      </c>
      <c r="K200" s="174" t="s">
        <v>272</v>
      </c>
      <c r="L200" s="179"/>
      <c r="M200" s="180" t="s">
        <v>1</v>
      </c>
      <c r="N200" s="181" t="s">
        <v>48</v>
      </c>
      <c r="P200" s="145">
        <f>O200*H200</f>
        <v>0</v>
      </c>
      <c r="Q200" s="145">
        <v>2.5999999999999998E-4</v>
      </c>
      <c r="R200" s="145">
        <f>Q200*H200</f>
        <v>5.1999999999999998E-3</v>
      </c>
      <c r="S200" s="145">
        <v>0</v>
      </c>
      <c r="T200" s="146">
        <f>S200*H200</f>
        <v>0</v>
      </c>
      <c r="AR200" s="147" t="s">
        <v>462</v>
      </c>
      <c r="AT200" s="147" t="s">
        <v>301</v>
      </c>
      <c r="AU200" s="147" t="s">
        <v>91</v>
      </c>
      <c r="AY200" s="17" t="s">
        <v>194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7" t="s">
        <v>21</v>
      </c>
      <c r="BK200" s="148">
        <f>ROUND(I200*H200,2)</f>
        <v>0</v>
      </c>
      <c r="BL200" s="17" t="s">
        <v>352</v>
      </c>
      <c r="BM200" s="147" t="s">
        <v>2435</v>
      </c>
    </row>
    <row r="201" spans="2:65" s="1" customFormat="1" ht="11.25">
      <c r="B201" s="32"/>
      <c r="D201" s="149" t="s">
        <v>202</v>
      </c>
      <c r="F201" s="150" t="s">
        <v>2434</v>
      </c>
      <c r="I201" s="151"/>
      <c r="L201" s="32"/>
      <c r="M201" s="152"/>
      <c r="T201" s="56"/>
      <c r="AT201" s="17" t="s">
        <v>202</v>
      </c>
      <c r="AU201" s="17" t="s">
        <v>91</v>
      </c>
    </row>
    <row r="202" spans="2:65" s="1" customFormat="1" ht="16.5" customHeight="1">
      <c r="B202" s="32"/>
      <c r="C202" s="136" t="s">
        <v>507</v>
      </c>
      <c r="D202" s="136" t="s">
        <v>197</v>
      </c>
      <c r="E202" s="137" t="s">
        <v>2436</v>
      </c>
      <c r="F202" s="138" t="s">
        <v>2437</v>
      </c>
      <c r="G202" s="139" t="s">
        <v>564</v>
      </c>
      <c r="H202" s="140">
        <v>6</v>
      </c>
      <c r="I202" s="141"/>
      <c r="J202" s="142">
        <f>ROUND(I202*H202,2)</f>
        <v>0</v>
      </c>
      <c r="K202" s="138" t="s">
        <v>272</v>
      </c>
      <c r="L202" s="32"/>
      <c r="M202" s="143" t="s">
        <v>1</v>
      </c>
      <c r="N202" s="144" t="s">
        <v>48</v>
      </c>
      <c r="P202" s="145">
        <f>O202*H202</f>
        <v>0</v>
      </c>
      <c r="Q202" s="145">
        <v>0</v>
      </c>
      <c r="R202" s="145">
        <f>Q202*H202</f>
        <v>0</v>
      </c>
      <c r="S202" s="145">
        <v>0</v>
      </c>
      <c r="T202" s="146">
        <f>S202*H202</f>
        <v>0</v>
      </c>
      <c r="AR202" s="147" t="s">
        <v>352</v>
      </c>
      <c r="AT202" s="147" t="s">
        <v>197</v>
      </c>
      <c r="AU202" s="147" t="s">
        <v>91</v>
      </c>
      <c r="AY202" s="17" t="s">
        <v>194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7" t="s">
        <v>21</v>
      </c>
      <c r="BK202" s="148">
        <f>ROUND(I202*H202,2)</f>
        <v>0</v>
      </c>
      <c r="BL202" s="17" t="s">
        <v>352</v>
      </c>
      <c r="BM202" s="147" t="s">
        <v>2438</v>
      </c>
    </row>
    <row r="203" spans="2:65" s="1" customFormat="1" ht="11.25">
      <c r="B203" s="32"/>
      <c r="D203" s="149" t="s">
        <v>202</v>
      </c>
      <c r="F203" s="150" t="s">
        <v>2439</v>
      </c>
      <c r="I203" s="151"/>
      <c r="L203" s="32"/>
      <c r="M203" s="152"/>
      <c r="T203" s="56"/>
      <c r="AT203" s="17" t="s">
        <v>202</v>
      </c>
      <c r="AU203" s="17" t="s">
        <v>91</v>
      </c>
    </row>
    <row r="204" spans="2:65" s="1" customFormat="1" ht="11.25">
      <c r="B204" s="32"/>
      <c r="D204" s="156" t="s">
        <v>275</v>
      </c>
      <c r="F204" s="157" t="s">
        <v>2440</v>
      </c>
      <c r="I204" s="151"/>
      <c r="L204" s="32"/>
      <c r="M204" s="152"/>
      <c r="T204" s="56"/>
      <c r="AT204" s="17" t="s">
        <v>275</v>
      </c>
      <c r="AU204" s="17" t="s">
        <v>91</v>
      </c>
    </row>
    <row r="205" spans="2:65" s="1" customFormat="1" ht="24.2" customHeight="1">
      <c r="B205" s="32"/>
      <c r="C205" s="172" t="s">
        <v>440</v>
      </c>
      <c r="D205" s="172" t="s">
        <v>301</v>
      </c>
      <c r="E205" s="173" t="s">
        <v>2441</v>
      </c>
      <c r="F205" s="174" t="s">
        <v>2442</v>
      </c>
      <c r="G205" s="175" t="s">
        <v>564</v>
      </c>
      <c r="H205" s="176">
        <v>6</v>
      </c>
      <c r="I205" s="177"/>
      <c r="J205" s="178">
        <f>ROUND(I205*H205,2)</f>
        <v>0</v>
      </c>
      <c r="K205" s="174" t="s">
        <v>272</v>
      </c>
      <c r="L205" s="179"/>
      <c r="M205" s="180" t="s">
        <v>1</v>
      </c>
      <c r="N205" s="181" t="s">
        <v>48</v>
      </c>
      <c r="P205" s="145">
        <f>O205*H205</f>
        <v>0</v>
      </c>
      <c r="Q205" s="145">
        <v>6.9999999999999999E-4</v>
      </c>
      <c r="R205" s="145">
        <f>Q205*H205</f>
        <v>4.1999999999999997E-3</v>
      </c>
      <c r="S205" s="145">
        <v>0</v>
      </c>
      <c r="T205" s="146">
        <f>S205*H205</f>
        <v>0</v>
      </c>
      <c r="AR205" s="147" t="s">
        <v>462</v>
      </c>
      <c r="AT205" s="147" t="s">
        <v>301</v>
      </c>
      <c r="AU205" s="147" t="s">
        <v>91</v>
      </c>
      <c r="AY205" s="17" t="s">
        <v>194</v>
      </c>
      <c r="BE205" s="148">
        <f>IF(N205="základní",J205,0)</f>
        <v>0</v>
      </c>
      <c r="BF205" s="148">
        <f>IF(N205="snížená",J205,0)</f>
        <v>0</v>
      </c>
      <c r="BG205" s="148">
        <f>IF(N205="zákl. přenesená",J205,0)</f>
        <v>0</v>
      </c>
      <c r="BH205" s="148">
        <f>IF(N205="sníž. přenesená",J205,0)</f>
        <v>0</v>
      </c>
      <c r="BI205" s="148">
        <f>IF(N205="nulová",J205,0)</f>
        <v>0</v>
      </c>
      <c r="BJ205" s="17" t="s">
        <v>21</v>
      </c>
      <c r="BK205" s="148">
        <f>ROUND(I205*H205,2)</f>
        <v>0</v>
      </c>
      <c r="BL205" s="17" t="s">
        <v>352</v>
      </c>
      <c r="BM205" s="147" t="s">
        <v>2443</v>
      </c>
    </row>
    <row r="206" spans="2:65" s="1" customFormat="1" ht="19.5">
      <c r="B206" s="32"/>
      <c r="D206" s="149" t="s">
        <v>202</v>
      </c>
      <c r="F206" s="150" t="s">
        <v>2442</v>
      </c>
      <c r="I206" s="151"/>
      <c r="L206" s="32"/>
      <c r="M206" s="152"/>
      <c r="T206" s="56"/>
      <c r="AT206" s="17" t="s">
        <v>202</v>
      </c>
      <c r="AU206" s="17" t="s">
        <v>91</v>
      </c>
    </row>
    <row r="207" spans="2:65" s="1" customFormat="1" ht="24.2" customHeight="1">
      <c r="B207" s="32"/>
      <c r="C207" s="136" t="s">
        <v>516</v>
      </c>
      <c r="D207" s="136" t="s">
        <v>197</v>
      </c>
      <c r="E207" s="137" t="s">
        <v>2444</v>
      </c>
      <c r="F207" s="138" t="s">
        <v>2445</v>
      </c>
      <c r="G207" s="139" t="s">
        <v>564</v>
      </c>
      <c r="H207" s="140">
        <v>1</v>
      </c>
      <c r="I207" s="141"/>
      <c r="J207" s="142">
        <f>ROUND(I207*H207,2)</f>
        <v>0</v>
      </c>
      <c r="K207" s="138" t="s">
        <v>272</v>
      </c>
      <c r="L207" s="32"/>
      <c r="M207" s="143" t="s">
        <v>1</v>
      </c>
      <c r="N207" s="144" t="s">
        <v>48</v>
      </c>
      <c r="P207" s="145">
        <f>O207*H207</f>
        <v>0</v>
      </c>
      <c r="Q207" s="145">
        <v>0</v>
      </c>
      <c r="R207" s="145">
        <f>Q207*H207</f>
        <v>0</v>
      </c>
      <c r="S207" s="145">
        <v>0</v>
      </c>
      <c r="T207" s="146">
        <f>S207*H207</f>
        <v>0</v>
      </c>
      <c r="AR207" s="147" t="s">
        <v>352</v>
      </c>
      <c r="AT207" s="147" t="s">
        <v>197</v>
      </c>
      <c r="AU207" s="147" t="s">
        <v>91</v>
      </c>
      <c r="AY207" s="17" t="s">
        <v>194</v>
      </c>
      <c r="BE207" s="148">
        <f>IF(N207="základní",J207,0)</f>
        <v>0</v>
      </c>
      <c r="BF207" s="148">
        <f>IF(N207="snížená",J207,0)</f>
        <v>0</v>
      </c>
      <c r="BG207" s="148">
        <f>IF(N207="zákl. přenesená",J207,0)</f>
        <v>0</v>
      </c>
      <c r="BH207" s="148">
        <f>IF(N207="sníž. přenesená",J207,0)</f>
        <v>0</v>
      </c>
      <c r="BI207" s="148">
        <f>IF(N207="nulová",J207,0)</f>
        <v>0</v>
      </c>
      <c r="BJ207" s="17" t="s">
        <v>21</v>
      </c>
      <c r="BK207" s="148">
        <f>ROUND(I207*H207,2)</f>
        <v>0</v>
      </c>
      <c r="BL207" s="17" t="s">
        <v>352</v>
      </c>
      <c r="BM207" s="147" t="s">
        <v>2446</v>
      </c>
    </row>
    <row r="208" spans="2:65" s="1" customFormat="1" ht="29.25">
      <c r="B208" s="32"/>
      <c r="D208" s="149" t="s">
        <v>202</v>
      </c>
      <c r="F208" s="150" t="s">
        <v>2447</v>
      </c>
      <c r="I208" s="151"/>
      <c r="L208" s="32"/>
      <c r="M208" s="152"/>
      <c r="T208" s="56"/>
      <c r="AT208" s="17" t="s">
        <v>202</v>
      </c>
      <c r="AU208" s="17" t="s">
        <v>91</v>
      </c>
    </row>
    <row r="209" spans="2:65" s="1" customFormat="1" ht="11.25">
      <c r="B209" s="32"/>
      <c r="D209" s="156" t="s">
        <v>275</v>
      </c>
      <c r="F209" s="157" t="s">
        <v>2448</v>
      </c>
      <c r="I209" s="151"/>
      <c r="L209" s="32"/>
      <c r="M209" s="152"/>
      <c r="T209" s="56"/>
      <c r="AT209" s="17" t="s">
        <v>275</v>
      </c>
      <c r="AU209" s="17" t="s">
        <v>91</v>
      </c>
    </row>
    <row r="210" spans="2:65" s="11" customFormat="1" ht="25.9" customHeight="1">
      <c r="B210" s="124"/>
      <c r="D210" s="125" t="s">
        <v>82</v>
      </c>
      <c r="E210" s="126" t="s">
        <v>301</v>
      </c>
      <c r="F210" s="126" t="s">
        <v>2089</v>
      </c>
      <c r="I210" s="127"/>
      <c r="J210" s="128">
        <f>BK210</f>
        <v>0</v>
      </c>
      <c r="L210" s="124"/>
      <c r="M210" s="129"/>
      <c r="P210" s="130">
        <f>P211+P236</f>
        <v>0</v>
      </c>
      <c r="R210" s="130">
        <f>R211+R236</f>
        <v>0.15128849999999999</v>
      </c>
      <c r="T210" s="131">
        <f>T211+T236</f>
        <v>0</v>
      </c>
      <c r="AR210" s="125" t="s">
        <v>208</v>
      </c>
      <c r="AT210" s="132" t="s">
        <v>82</v>
      </c>
      <c r="AU210" s="132" t="s">
        <v>83</v>
      </c>
      <c r="AY210" s="125" t="s">
        <v>194</v>
      </c>
      <c r="BK210" s="133">
        <f>BK211+BK236</f>
        <v>0</v>
      </c>
    </row>
    <row r="211" spans="2:65" s="11" customFormat="1" ht="22.9" customHeight="1">
      <c r="B211" s="124"/>
      <c r="D211" s="125" t="s">
        <v>82</v>
      </c>
      <c r="E211" s="134" t="s">
        <v>2449</v>
      </c>
      <c r="F211" s="134" t="s">
        <v>2450</v>
      </c>
      <c r="I211" s="127"/>
      <c r="J211" s="135">
        <f>BK211</f>
        <v>0</v>
      </c>
      <c r="L211" s="124"/>
      <c r="M211" s="129"/>
      <c r="P211" s="130">
        <f>SUM(P212:P235)</f>
        <v>0</v>
      </c>
      <c r="R211" s="130">
        <f>SUM(R212:R235)</f>
        <v>3.0159999999999999E-2</v>
      </c>
      <c r="T211" s="131">
        <f>SUM(T212:T235)</f>
        <v>0</v>
      </c>
      <c r="AR211" s="125" t="s">
        <v>208</v>
      </c>
      <c r="AT211" s="132" t="s">
        <v>82</v>
      </c>
      <c r="AU211" s="132" t="s">
        <v>21</v>
      </c>
      <c r="AY211" s="125" t="s">
        <v>194</v>
      </c>
      <c r="BK211" s="133">
        <f>SUM(BK212:BK235)</f>
        <v>0</v>
      </c>
    </row>
    <row r="212" spans="2:65" s="1" customFormat="1" ht="24.2" customHeight="1">
      <c r="B212" s="32"/>
      <c r="C212" s="136" t="s">
        <v>521</v>
      </c>
      <c r="D212" s="136" t="s">
        <v>197</v>
      </c>
      <c r="E212" s="137" t="s">
        <v>2451</v>
      </c>
      <c r="F212" s="138" t="s">
        <v>2452</v>
      </c>
      <c r="G212" s="139" t="s">
        <v>2453</v>
      </c>
      <c r="H212" s="140">
        <v>8</v>
      </c>
      <c r="I212" s="141"/>
      <c r="J212" s="142">
        <f>ROUND(I212*H212,2)</f>
        <v>0</v>
      </c>
      <c r="K212" s="138" t="s">
        <v>1</v>
      </c>
      <c r="L212" s="32"/>
      <c r="M212" s="143" t="s">
        <v>1</v>
      </c>
      <c r="N212" s="144" t="s">
        <v>48</v>
      </c>
      <c r="P212" s="145">
        <f>O212*H212</f>
        <v>0</v>
      </c>
      <c r="Q212" s="145">
        <v>0</v>
      </c>
      <c r="R212" s="145">
        <f>Q212*H212</f>
        <v>0</v>
      </c>
      <c r="S212" s="145">
        <v>0</v>
      </c>
      <c r="T212" s="146">
        <f>S212*H212</f>
        <v>0</v>
      </c>
      <c r="AR212" s="147" t="s">
        <v>352</v>
      </c>
      <c r="AT212" s="147" t="s">
        <v>197</v>
      </c>
      <c r="AU212" s="147" t="s">
        <v>91</v>
      </c>
      <c r="AY212" s="17" t="s">
        <v>194</v>
      </c>
      <c r="BE212" s="148">
        <f>IF(N212="základní",J212,0)</f>
        <v>0</v>
      </c>
      <c r="BF212" s="148">
        <f>IF(N212="snížená",J212,0)</f>
        <v>0</v>
      </c>
      <c r="BG212" s="148">
        <f>IF(N212="zákl. přenesená",J212,0)</f>
        <v>0</v>
      </c>
      <c r="BH212" s="148">
        <f>IF(N212="sníž. přenesená",J212,0)</f>
        <v>0</v>
      </c>
      <c r="BI212" s="148">
        <f>IF(N212="nulová",J212,0)</f>
        <v>0</v>
      </c>
      <c r="BJ212" s="17" t="s">
        <v>21</v>
      </c>
      <c r="BK212" s="148">
        <f>ROUND(I212*H212,2)</f>
        <v>0</v>
      </c>
      <c r="BL212" s="17" t="s">
        <v>352</v>
      </c>
      <c r="BM212" s="147" t="s">
        <v>2454</v>
      </c>
    </row>
    <row r="213" spans="2:65" s="1" customFormat="1" ht="11.25">
      <c r="B213" s="32"/>
      <c r="D213" s="149" t="s">
        <v>202</v>
      </c>
      <c r="F213" s="150" t="s">
        <v>2455</v>
      </c>
      <c r="I213" s="151"/>
      <c r="L213" s="32"/>
      <c r="M213" s="152"/>
      <c r="T213" s="56"/>
      <c r="AT213" s="17" t="s">
        <v>202</v>
      </c>
      <c r="AU213" s="17" t="s">
        <v>91</v>
      </c>
    </row>
    <row r="214" spans="2:65" s="1" customFormat="1" ht="24.2" customHeight="1">
      <c r="B214" s="32"/>
      <c r="C214" s="136" t="s">
        <v>526</v>
      </c>
      <c r="D214" s="136" t="s">
        <v>197</v>
      </c>
      <c r="E214" s="137" t="s">
        <v>2456</v>
      </c>
      <c r="F214" s="138" t="s">
        <v>2457</v>
      </c>
      <c r="G214" s="139" t="s">
        <v>564</v>
      </c>
      <c r="H214" s="140">
        <v>10</v>
      </c>
      <c r="I214" s="141"/>
      <c r="J214" s="142">
        <f>ROUND(I214*H214,2)</f>
        <v>0</v>
      </c>
      <c r="K214" s="138" t="s">
        <v>272</v>
      </c>
      <c r="L214" s="32"/>
      <c r="M214" s="143" t="s">
        <v>1</v>
      </c>
      <c r="N214" s="144" t="s">
        <v>48</v>
      </c>
      <c r="P214" s="145">
        <f>O214*H214</f>
        <v>0</v>
      </c>
      <c r="Q214" s="145">
        <v>0</v>
      </c>
      <c r="R214" s="145">
        <f>Q214*H214</f>
        <v>0</v>
      </c>
      <c r="S214" s="145">
        <v>0</v>
      </c>
      <c r="T214" s="146">
        <f>S214*H214</f>
        <v>0</v>
      </c>
      <c r="AR214" s="147" t="s">
        <v>1503</v>
      </c>
      <c r="AT214" s="147" t="s">
        <v>197</v>
      </c>
      <c r="AU214" s="147" t="s">
        <v>91</v>
      </c>
      <c r="AY214" s="17" t="s">
        <v>194</v>
      </c>
      <c r="BE214" s="148">
        <f>IF(N214="základní",J214,0)</f>
        <v>0</v>
      </c>
      <c r="BF214" s="148">
        <f>IF(N214="snížená",J214,0)</f>
        <v>0</v>
      </c>
      <c r="BG214" s="148">
        <f>IF(N214="zákl. přenesená",J214,0)</f>
        <v>0</v>
      </c>
      <c r="BH214" s="148">
        <f>IF(N214="sníž. přenesená",J214,0)</f>
        <v>0</v>
      </c>
      <c r="BI214" s="148">
        <f>IF(N214="nulová",J214,0)</f>
        <v>0</v>
      </c>
      <c r="BJ214" s="17" t="s">
        <v>21</v>
      </c>
      <c r="BK214" s="148">
        <f>ROUND(I214*H214,2)</f>
        <v>0</v>
      </c>
      <c r="BL214" s="17" t="s">
        <v>1503</v>
      </c>
      <c r="BM214" s="147" t="s">
        <v>2458</v>
      </c>
    </row>
    <row r="215" spans="2:65" s="1" customFormat="1" ht="19.5">
      <c r="B215" s="32"/>
      <c r="D215" s="149" t="s">
        <v>202</v>
      </c>
      <c r="F215" s="150" t="s">
        <v>2459</v>
      </c>
      <c r="I215" s="151"/>
      <c r="L215" s="32"/>
      <c r="M215" s="152"/>
      <c r="T215" s="56"/>
      <c r="AT215" s="17" t="s">
        <v>202</v>
      </c>
      <c r="AU215" s="17" t="s">
        <v>91</v>
      </c>
    </row>
    <row r="216" spans="2:65" s="1" customFormat="1" ht="11.25">
      <c r="B216" s="32"/>
      <c r="D216" s="156" t="s">
        <v>275</v>
      </c>
      <c r="F216" s="157" t="s">
        <v>2460</v>
      </c>
      <c r="I216" s="151"/>
      <c r="L216" s="32"/>
      <c r="M216" s="152"/>
      <c r="T216" s="56"/>
      <c r="AT216" s="17" t="s">
        <v>275</v>
      </c>
      <c r="AU216" s="17" t="s">
        <v>91</v>
      </c>
    </row>
    <row r="217" spans="2:65" s="1" customFormat="1" ht="24.2" customHeight="1">
      <c r="B217" s="32"/>
      <c r="C217" s="172" t="s">
        <v>452</v>
      </c>
      <c r="D217" s="172" t="s">
        <v>301</v>
      </c>
      <c r="E217" s="173" t="s">
        <v>2461</v>
      </c>
      <c r="F217" s="174" t="s">
        <v>2462</v>
      </c>
      <c r="G217" s="175" t="s">
        <v>200</v>
      </c>
      <c r="H217" s="176">
        <v>10</v>
      </c>
      <c r="I217" s="177"/>
      <c r="J217" s="178">
        <f>ROUND(I217*H217,2)</f>
        <v>0</v>
      </c>
      <c r="K217" s="174" t="s">
        <v>1</v>
      </c>
      <c r="L217" s="179"/>
      <c r="M217" s="180" t="s">
        <v>1</v>
      </c>
      <c r="N217" s="181" t="s">
        <v>48</v>
      </c>
      <c r="P217" s="145">
        <f>O217*H217</f>
        <v>0</v>
      </c>
      <c r="Q217" s="145">
        <v>2.5999999999999999E-3</v>
      </c>
      <c r="R217" s="145">
        <f>Q217*H217</f>
        <v>2.5999999999999999E-2</v>
      </c>
      <c r="S217" s="145">
        <v>0</v>
      </c>
      <c r="T217" s="146">
        <f>S217*H217</f>
        <v>0</v>
      </c>
      <c r="AR217" s="147" t="s">
        <v>2100</v>
      </c>
      <c r="AT217" s="147" t="s">
        <v>301</v>
      </c>
      <c r="AU217" s="147" t="s">
        <v>91</v>
      </c>
      <c r="AY217" s="17" t="s">
        <v>194</v>
      </c>
      <c r="BE217" s="148">
        <f>IF(N217="základní",J217,0)</f>
        <v>0</v>
      </c>
      <c r="BF217" s="148">
        <f>IF(N217="snížená",J217,0)</f>
        <v>0</v>
      </c>
      <c r="BG217" s="148">
        <f>IF(N217="zákl. přenesená",J217,0)</f>
        <v>0</v>
      </c>
      <c r="BH217" s="148">
        <f>IF(N217="sníž. přenesená",J217,0)</f>
        <v>0</v>
      </c>
      <c r="BI217" s="148">
        <f>IF(N217="nulová",J217,0)</f>
        <v>0</v>
      </c>
      <c r="BJ217" s="17" t="s">
        <v>21</v>
      </c>
      <c r="BK217" s="148">
        <f>ROUND(I217*H217,2)</f>
        <v>0</v>
      </c>
      <c r="BL217" s="17" t="s">
        <v>2100</v>
      </c>
      <c r="BM217" s="147" t="s">
        <v>2463</v>
      </c>
    </row>
    <row r="218" spans="2:65" s="1" customFormat="1" ht="29.25">
      <c r="B218" s="32"/>
      <c r="D218" s="149" t="s">
        <v>202</v>
      </c>
      <c r="F218" s="150" t="s">
        <v>2464</v>
      </c>
      <c r="I218" s="151"/>
      <c r="L218" s="32"/>
      <c r="M218" s="152"/>
      <c r="T218" s="56"/>
      <c r="AT218" s="17" t="s">
        <v>202</v>
      </c>
      <c r="AU218" s="17" t="s">
        <v>91</v>
      </c>
    </row>
    <row r="219" spans="2:65" s="1" customFormat="1" ht="24.2" customHeight="1">
      <c r="B219" s="32"/>
      <c r="C219" s="136" t="s">
        <v>535</v>
      </c>
      <c r="D219" s="136" t="s">
        <v>197</v>
      </c>
      <c r="E219" s="137" t="s">
        <v>2465</v>
      </c>
      <c r="F219" s="138" t="s">
        <v>2466</v>
      </c>
      <c r="G219" s="139" t="s">
        <v>564</v>
      </c>
      <c r="H219" s="140">
        <v>10</v>
      </c>
      <c r="I219" s="141"/>
      <c r="J219" s="142">
        <f>ROUND(I219*H219,2)</f>
        <v>0</v>
      </c>
      <c r="K219" s="138" t="s">
        <v>272</v>
      </c>
      <c r="L219" s="32"/>
      <c r="M219" s="143" t="s">
        <v>1</v>
      </c>
      <c r="N219" s="144" t="s">
        <v>48</v>
      </c>
      <c r="P219" s="145">
        <f>O219*H219</f>
        <v>0</v>
      </c>
      <c r="Q219" s="145">
        <v>0</v>
      </c>
      <c r="R219" s="145">
        <f>Q219*H219</f>
        <v>0</v>
      </c>
      <c r="S219" s="145">
        <v>0</v>
      </c>
      <c r="T219" s="146">
        <f>S219*H219</f>
        <v>0</v>
      </c>
      <c r="AR219" s="147" t="s">
        <v>1503</v>
      </c>
      <c r="AT219" s="147" t="s">
        <v>197</v>
      </c>
      <c r="AU219" s="147" t="s">
        <v>91</v>
      </c>
      <c r="AY219" s="17" t="s">
        <v>194</v>
      </c>
      <c r="BE219" s="148">
        <f>IF(N219="základní",J219,0)</f>
        <v>0</v>
      </c>
      <c r="BF219" s="148">
        <f>IF(N219="snížená",J219,0)</f>
        <v>0</v>
      </c>
      <c r="BG219" s="148">
        <f>IF(N219="zákl. přenesená",J219,0)</f>
        <v>0</v>
      </c>
      <c r="BH219" s="148">
        <f>IF(N219="sníž. přenesená",J219,0)</f>
        <v>0</v>
      </c>
      <c r="BI219" s="148">
        <f>IF(N219="nulová",J219,0)</f>
        <v>0</v>
      </c>
      <c r="BJ219" s="17" t="s">
        <v>21</v>
      </c>
      <c r="BK219" s="148">
        <f>ROUND(I219*H219,2)</f>
        <v>0</v>
      </c>
      <c r="BL219" s="17" t="s">
        <v>1503</v>
      </c>
      <c r="BM219" s="147" t="s">
        <v>2467</v>
      </c>
    </row>
    <row r="220" spans="2:65" s="1" customFormat="1" ht="19.5">
      <c r="B220" s="32"/>
      <c r="D220" s="149" t="s">
        <v>202</v>
      </c>
      <c r="F220" s="150" t="s">
        <v>2468</v>
      </c>
      <c r="I220" s="151"/>
      <c r="L220" s="32"/>
      <c r="M220" s="152"/>
      <c r="T220" s="56"/>
      <c r="AT220" s="17" t="s">
        <v>202</v>
      </c>
      <c r="AU220" s="17" t="s">
        <v>91</v>
      </c>
    </row>
    <row r="221" spans="2:65" s="1" customFormat="1" ht="11.25">
      <c r="B221" s="32"/>
      <c r="D221" s="156" t="s">
        <v>275</v>
      </c>
      <c r="F221" s="157" t="s">
        <v>2469</v>
      </c>
      <c r="I221" s="151"/>
      <c r="L221" s="32"/>
      <c r="M221" s="152"/>
      <c r="T221" s="56"/>
      <c r="AT221" s="17" t="s">
        <v>275</v>
      </c>
      <c r="AU221" s="17" t="s">
        <v>91</v>
      </c>
    </row>
    <row r="222" spans="2:65" s="1" customFormat="1" ht="24.2" customHeight="1">
      <c r="B222" s="32"/>
      <c r="C222" s="172" t="s">
        <v>540</v>
      </c>
      <c r="D222" s="172" t="s">
        <v>301</v>
      </c>
      <c r="E222" s="173" t="s">
        <v>2470</v>
      </c>
      <c r="F222" s="174" t="s">
        <v>2471</v>
      </c>
      <c r="G222" s="175" t="s">
        <v>564</v>
      </c>
      <c r="H222" s="176">
        <v>10</v>
      </c>
      <c r="I222" s="177"/>
      <c r="J222" s="178">
        <f>ROUND(I222*H222,2)</f>
        <v>0</v>
      </c>
      <c r="K222" s="174" t="s">
        <v>1</v>
      </c>
      <c r="L222" s="179"/>
      <c r="M222" s="180" t="s">
        <v>1</v>
      </c>
      <c r="N222" s="181" t="s">
        <v>48</v>
      </c>
      <c r="P222" s="145">
        <f>O222*H222</f>
        <v>0</v>
      </c>
      <c r="Q222" s="145">
        <v>0</v>
      </c>
      <c r="R222" s="145">
        <f>Q222*H222</f>
        <v>0</v>
      </c>
      <c r="S222" s="145">
        <v>0</v>
      </c>
      <c r="T222" s="146">
        <f>S222*H222</f>
        <v>0</v>
      </c>
      <c r="AR222" s="147" t="s">
        <v>462</v>
      </c>
      <c r="AT222" s="147" t="s">
        <v>301</v>
      </c>
      <c r="AU222" s="147" t="s">
        <v>91</v>
      </c>
      <c r="AY222" s="17" t="s">
        <v>194</v>
      </c>
      <c r="BE222" s="148">
        <f>IF(N222="základní",J222,0)</f>
        <v>0</v>
      </c>
      <c r="BF222" s="148">
        <f>IF(N222="snížená",J222,0)</f>
        <v>0</v>
      </c>
      <c r="BG222" s="148">
        <f>IF(N222="zákl. přenesená",J222,0)</f>
        <v>0</v>
      </c>
      <c r="BH222" s="148">
        <f>IF(N222="sníž. přenesená",J222,0)</f>
        <v>0</v>
      </c>
      <c r="BI222" s="148">
        <f>IF(N222="nulová",J222,0)</f>
        <v>0</v>
      </c>
      <c r="BJ222" s="17" t="s">
        <v>21</v>
      </c>
      <c r="BK222" s="148">
        <f>ROUND(I222*H222,2)</f>
        <v>0</v>
      </c>
      <c r="BL222" s="17" t="s">
        <v>352</v>
      </c>
      <c r="BM222" s="147" t="s">
        <v>2472</v>
      </c>
    </row>
    <row r="223" spans="2:65" s="1" customFormat="1" ht="19.5">
      <c r="B223" s="32"/>
      <c r="D223" s="149" t="s">
        <v>202</v>
      </c>
      <c r="F223" s="150" t="s">
        <v>2473</v>
      </c>
      <c r="I223" s="151"/>
      <c r="L223" s="32"/>
      <c r="M223" s="152"/>
      <c r="T223" s="56"/>
      <c r="AT223" s="17" t="s">
        <v>202</v>
      </c>
      <c r="AU223" s="17" t="s">
        <v>91</v>
      </c>
    </row>
    <row r="224" spans="2:65" s="1" customFormat="1" ht="24.2" customHeight="1">
      <c r="B224" s="32"/>
      <c r="C224" s="136" t="s">
        <v>545</v>
      </c>
      <c r="D224" s="136" t="s">
        <v>197</v>
      </c>
      <c r="E224" s="137" t="s">
        <v>2474</v>
      </c>
      <c r="F224" s="138" t="s">
        <v>2475</v>
      </c>
      <c r="G224" s="139" t="s">
        <v>564</v>
      </c>
      <c r="H224" s="140">
        <v>1</v>
      </c>
      <c r="I224" s="141"/>
      <c r="J224" s="142">
        <f>ROUND(I224*H224,2)</f>
        <v>0</v>
      </c>
      <c r="K224" s="138" t="s">
        <v>272</v>
      </c>
      <c r="L224" s="32"/>
      <c r="M224" s="143" t="s">
        <v>1</v>
      </c>
      <c r="N224" s="144" t="s">
        <v>48</v>
      </c>
      <c r="P224" s="145">
        <f>O224*H224</f>
        <v>0</v>
      </c>
      <c r="Q224" s="145">
        <v>0</v>
      </c>
      <c r="R224" s="145">
        <f>Q224*H224</f>
        <v>0</v>
      </c>
      <c r="S224" s="145">
        <v>0</v>
      </c>
      <c r="T224" s="146">
        <f>S224*H224</f>
        <v>0</v>
      </c>
      <c r="AR224" s="147" t="s">
        <v>1503</v>
      </c>
      <c r="AT224" s="147" t="s">
        <v>197</v>
      </c>
      <c r="AU224" s="147" t="s">
        <v>91</v>
      </c>
      <c r="AY224" s="17" t="s">
        <v>194</v>
      </c>
      <c r="BE224" s="148">
        <f>IF(N224="základní",J224,0)</f>
        <v>0</v>
      </c>
      <c r="BF224" s="148">
        <f>IF(N224="snížená",J224,0)</f>
        <v>0</v>
      </c>
      <c r="BG224" s="148">
        <f>IF(N224="zákl. přenesená",J224,0)</f>
        <v>0</v>
      </c>
      <c r="BH224" s="148">
        <f>IF(N224="sníž. přenesená",J224,0)</f>
        <v>0</v>
      </c>
      <c r="BI224" s="148">
        <f>IF(N224="nulová",J224,0)</f>
        <v>0</v>
      </c>
      <c r="BJ224" s="17" t="s">
        <v>21</v>
      </c>
      <c r="BK224" s="148">
        <f>ROUND(I224*H224,2)</f>
        <v>0</v>
      </c>
      <c r="BL224" s="17" t="s">
        <v>1503</v>
      </c>
      <c r="BM224" s="147" t="s">
        <v>2476</v>
      </c>
    </row>
    <row r="225" spans="2:65" s="1" customFormat="1" ht="19.5">
      <c r="B225" s="32"/>
      <c r="D225" s="149" t="s">
        <v>202</v>
      </c>
      <c r="F225" s="150" t="s">
        <v>2477</v>
      </c>
      <c r="I225" s="151"/>
      <c r="L225" s="32"/>
      <c r="M225" s="152"/>
      <c r="T225" s="56"/>
      <c r="AT225" s="17" t="s">
        <v>202</v>
      </c>
      <c r="AU225" s="17" t="s">
        <v>91</v>
      </c>
    </row>
    <row r="226" spans="2:65" s="1" customFormat="1" ht="11.25">
      <c r="B226" s="32"/>
      <c r="D226" s="156" t="s">
        <v>275</v>
      </c>
      <c r="F226" s="157" t="s">
        <v>2478</v>
      </c>
      <c r="I226" s="151"/>
      <c r="L226" s="32"/>
      <c r="M226" s="152"/>
      <c r="T226" s="56"/>
      <c r="AT226" s="17" t="s">
        <v>275</v>
      </c>
      <c r="AU226" s="17" t="s">
        <v>91</v>
      </c>
    </row>
    <row r="227" spans="2:65" s="1" customFormat="1" ht="21.75" customHeight="1">
      <c r="B227" s="32"/>
      <c r="C227" s="172" t="s">
        <v>462</v>
      </c>
      <c r="D227" s="172" t="s">
        <v>301</v>
      </c>
      <c r="E227" s="173" t="s">
        <v>2479</v>
      </c>
      <c r="F227" s="174" t="s">
        <v>2480</v>
      </c>
      <c r="G227" s="175" t="s">
        <v>564</v>
      </c>
      <c r="H227" s="176">
        <v>1</v>
      </c>
      <c r="I227" s="177"/>
      <c r="J227" s="178">
        <f>ROUND(I227*H227,2)</f>
        <v>0</v>
      </c>
      <c r="K227" s="174" t="s">
        <v>1</v>
      </c>
      <c r="L227" s="179"/>
      <c r="M227" s="180" t="s">
        <v>1</v>
      </c>
      <c r="N227" s="181" t="s">
        <v>48</v>
      </c>
      <c r="P227" s="145">
        <f>O227*H227</f>
        <v>0</v>
      </c>
      <c r="Q227" s="145">
        <v>0</v>
      </c>
      <c r="R227" s="145">
        <f>Q227*H227</f>
        <v>0</v>
      </c>
      <c r="S227" s="145">
        <v>0</v>
      </c>
      <c r="T227" s="146">
        <f>S227*H227</f>
        <v>0</v>
      </c>
      <c r="AR227" s="147" t="s">
        <v>462</v>
      </c>
      <c r="AT227" s="147" t="s">
        <v>301</v>
      </c>
      <c r="AU227" s="147" t="s">
        <v>91</v>
      </c>
      <c r="AY227" s="17" t="s">
        <v>194</v>
      </c>
      <c r="BE227" s="148">
        <f>IF(N227="základní",J227,0)</f>
        <v>0</v>
      </c>
      <c r="BF227" s="148">
        <f>IF(N227="snížená",J227,0)</f>
        <v>0</v>
      </c>
      <c r="BG227" s="148">
        <f>IF(N227="zákl. přenesená",J227,0)</f>
        <v>0</v>
      </c>
      <c r="BH227" s="148">
        <f>IF(N227="sníž. přenesená",J227,0)</f>
        <v>0</v>
      </c>
      <c r="BI227" s="148">
        <f>IF(N227="nulová",J227,0)</f>
        <v>0</v>
      </c>
      <c r="BJ227" s="17" t="s">
        <v>21</v>
      </c>
      <c r="BK227" s="148">
        <f>ROUND(I227*H227,2)</f>
        <v>0</v>
      </c>
      <c r="BL227" s="17" t="s">
        <v>352</v>
      </c>
      <c r="BM227" s="147" t="s">
        <v>2481</v>
      </c>
    </row>
    <row r="228" spans="2:65" s="1" customFormat="1" ht="19.5">
      <c r="B228" s="32"/>
      <c r="D228" s="149" t="s">
        <v>202</v>
      </c>
      <c r="F228" s="150" t="s">
        <v>2482</v>
      </c>
      <c r="I228" s="151"/>
      <c r="L228" s="32"/>
      <c r="M228" s="152"/>
      <c r="T228" s="56"/>
      <c r="AT228" s="17" t="s">
        <v>202</v>
      </c>
      <c r="AU228" s="17" t="s">
        <v>91</v>
      </c>
    </row>
    <row r="229" spans="2:65" s="1" customFormat="1" ht="16.5" customHeight="1">
      <c r="B229" s="32"/>
      <c r="C229" s="136" t="s">
        <v>554</v>
      </c>
      <c r="D229" s="136" t="s">
        <v>197</v>
      </c>
      <c r="E229" s="137" t="s">
        <v>2483</v>
      </c>
      <c r="F229" s="138" t="s">
        <v>2484</v>
      </c>
      <c r="G229" s="139" t="s">
        <v>564</v>
      </c>
      <c r="H229" s="140">
        <v>8</v>
      </c>
      <c r="I229" s="141"/>
      <c r="J229" s="142">
        <f>ROUND(I229*H229,2)</f>
        <v>0</v>
      </c>
      <c r="K229" s="138" t="s">
        <v>272</v>
      </c>
      <c r="L229" s="32"/>
      <c r="M229" s="143" t="s">
        <v>1</v>
      </c>
      <c r="N229" s="144" t="s">
        <v>48</v>
      </c>
      <c r="P229" s="145">
        <f>O229*H229</f>
        <v>0</v>
      </c>
      <c r="Q229" s="145">
        <v>0</v>
      </c>
      <c r="R229" s="145">
        <f>Q229*H229</f>
        <v>0</v>
      </c>
      <c r="S229" s="145">
        <v>0</v>
      </c>
      <c r="T229" s="146">
        <f>S229*H229</f>
        <v>0</v>
      </c>
      <c r="AR229" s="147" t="s">
        <v>1503</v>
      </c>
      <c r="AT229" s="147" t="s">
        <v>197</v>
      </c>
      <c r="AU229" s="147" t="s">
        <v>91</v>
      </c>
      <c r="AY229" s="17" t="s">
        <v>194</v>
      </c>
      <c r="BE229" s="148">
        <f>IF(N229="základní",J229,0)</f>
        <v>0</v>
      </c>
      <c r="BF229" s="148">
        <f>IF(N229="snížená",J229,0)</f>
        <v>0</v>
      </c>
      <c r="BG229" s="148">
        <f>IF(N229="zákl. přenesená",J229,0)</f>
        <v>0</v>
      </c>
      <c r="BH229" s="148">
        <f>IF(N229="sníž. přenesená",J229,0)</f>
        <v>0</v>
      </c>
      <c r="BI229" s="148">
        <f>IF(N229="nulová",J229,0)</f>
        <v>0</v>
      </c>
      <c r="BJ229" s="17" t="s">
        <v>21</v>
      </c>
      <c r="BK229" s="148">
        <f>ROUND(I229*H229,2)</f>
        <v>0</v>
      </c>
      <c r="BL229" s="17" t="s">
        <v>1503</v>
      </c>
      <c r="BM229" s="147" t="s">
        <v>2485</v>
      </c>
    </row>
    <row r="230" spans="2:65" s="1" customFormat="1" ht="11.25">
      <c r="B230" s="32"/>
      <c r="D230" s="149" t="s">
        <v>202</v>
      </c>
      <c r="F230" s="150" t="s">
        <v>2486</v>
      </c>
      <c r="I230" s="151"/>
      <c r="L230" s="32"/>
      <c r="M230" s="152"/>
      <c r="T230" s="56"/>
      <c r="AT230" s="17" t="s">
        <v>202</v>
      </c>
      <c r="AU230" s="17" t="s">
        <v>91</v>
      </c>
    </row>
    <row r="231" spans="2:65" s="1" customFormat="1" ht="11.25">
      <c r="B231" s="32"/>
      <c r="D231" s="156" t="s">
        <v>275</v>
      </c>
      <c r="F231" s="157" t="s">
        <v>2487</v>
      </c>
      <c r="I231" s="151"/>
      <c r="L231" s="32"/>
      <c r="M231" s="152"/>
      <c r="T231" s="56"/>
      <c r="AT231" s="17" t="s">
        <v>275</v>
      </c>
      <c r="AU231" s="17" t="s">
        <v>91</v>
      </c>
    </row>
    <row r="232" spans="2:65" s="1" customFormat="1" ht="24.2" customHeight="1">
      <c r="B232" s="32"/>
      <c r="C232" s="172" t="s">
        <v>561</v>
      </c>
      <c r="D232" s="172" t="s">
        <v>301</v>
      </c>
      <c r="E232" s="173" t="s">
        <v>2488</v>
      </c>
      <c r="F232" s="174" t="s">
        <v>2489</v>
      </c>
      <c r="G232" s="175" t="s">
        <v>564</v>
      </c>
      <c r="H232" s="176">
        <v>8</v>
      </c>
      <c r="I232" s="177"/>
      <c r="J232" s="178">
        <f>ROUND(I232*H232,2)</f>
        <v>0</v>
      </c>
      <c r="K232" s="174" t="s">
        <v>1</v>
      </c>
      <c r="L232" s="179"/>
      <c r="M232" s="180" t="s">
        <v>1</v>
      </c>
      <c r="N232" s="181" t="s">
        <v>48</v>
      </c>
      <c r="P232" s="145">
        <f>O232*H232</f>
        <v>0</v>
      </c>
      <c r="Q232" s="145">
        <v>5.1999999999999995E-4</v>
      </c>
      <c r="R232" s="145">
        <f>Q232*H232</f>
        <v>4.1599999999999996E-3</v>
      </c>
      <c r="S232" s="145">
        <v>0</v>
      </c>
      <c r="T232" s="146">
        <f>S232*H232</f>
        <v>0</v>
      </c>
      <c r="AR232" s="147" t="s">
        <v>462</v>
      </c>
      <c r="AT232" s="147" t="s">
        <v>301</v>
      </c>
      <c r="AU232" s="147" t="s">
        <v>91</v>
      </c>
      <c r="AY232" s="17" t="s">
        <v>194</v>
      </c>
      <c r="BE232" s="148">
        <f>IF(N232="základní",J232,0)</f>
        <v>0</v>
      </c>
      <c r="BF232" s="148">
        <f>IF(N232="snížená",J232,0)</f>
        <v>0</v>
      </c>
      <c r="BG232" s="148">
        <f>IF(N232="zákl. přenesená",J232,0)</f>
        <v>0</v>
      </c>
      <c r="BH232" s="148">
        <f>IF(N232="sníž. přenesená",J232,0)</f>
        <v>0</v>
      </c>
      <c r="BI232" s="148">
        <f>IF(N232="nulová",J232,0)</f>
        <v>0</v>
      </c>
      <c r="BJ232" s="17" t="s">
        <v>21</v>
      </c>
      <c r="BK232" s="148">
        <f>ROUND(I232*H232,2)</f>
        <v>0</v>
      </c>
      <c r="BL232" s="17" t="s">
        <v>352</v>
      </c>
      <c r="BM232" s="147" t="s">
        <v>2490</v>
      </c>
    </row>
    <row r="233" spans="2:65" s="1" customFormat="1" ht="11.25">
      <c r="B233" s="32"/>
      <c r="D233" s="149" t="s">
        <v>202</v>
      </c>
      <c r="F233" s="150" t="s">
        <v>2489</v>
      </c>
      <c r="I233" s="151"/>
      <c r="L233" s="32"/>
      <c r="M233" s="152"/>
      <c r="T233" s="56"/>
      <c r="AT233" s="17" t="s">
        <v>202</v>
      </c>
      <c r="AU233" s="17" t="s">
        <v>91</v>
      </c>
    </row>
    <row r="234" spans="2:65" s="1" customFormat="1" ht="16.5" customHeight="1">
      <c r="B234" s="32"/>
      <c r="C234" s="136" t="s">
        <v>570</v>
      </c>
      <c r="D234" s="136" t="s">
        <v>197</v>
      </c>
      <c r="E234" s="137" t="s">
        <v>2491</v>
      </c>
      <c r="F234" s="138" t="s">
        <v>2492</v>
      </c>
      <c r="G234" s="139" t="s">
        <v>200</v>
      </c>
      <c r="H234" s="140">
        <v>1</v>
      </c>
      <c r="I234" s="141"/>
      <c r="J234" s="142">
        <f>ROUND(I234*H234,2)</f>
        <v>0</v>
      </c>
      <c r="K234" s="138" t="s">
        <v>1</v>
      </c>
      <c r="L234" s="32"/>
      <c r="M234" s="143" t="s">
        <v>1</v>
      </c>
      <c r="N234" s="144" t="s">
        <v>48</v>
      </c>
      <c r="P234" s="145">
        <f>O234*H234</f>
        <v>0</v>
      </c>
      <c r="Q234" s="145">
        <v>0</v>
      </c>
      <c r="R234" s="145">
        <f>Q234*H234</f>
        <v>0</v>
      </c>
      <c r="S234" s="145">
        <v>0</v>
      </c>
      <c r="T234" s="146">
        <f>S234*H234</f>
        <v>0</v>
      </c>
      <c r="AR234" s="147" t="s">
        <v>352</v>
      </c>
      <c r="AT234" s="147" t="s">
        <v>197</v>
      </c>
      <c r="AU234" s="147" t="s">
        <v>91</v>
      </c>
      <c r="AY234" s="17" t="s">
        <v>194</v>
      </c>
      <c r="BE234" s="148">
        <f>IF(N234="základní",J234,0)</f>
        <v>0</v>
      </c>
      <c r="BF234" s="148">
        <f>IF(N234="snížená",J234,0)</f>
        <v>0</v>
      </c>
      <c r="BG234" s="148">
        <f>IF(N234="zákl. přenesená",J234,0)</f>
        <v>0</v>
      </c>
      <c r="BH234" s="148">
        <f>IF(N234="sníž. přenesená",J234,0)</f>
        <v>0</v>
      </c>
      <c r="BI234" s="148">
        <f>IF(N234="nulová",J234,0)</f>
        <v>0</v>
      </c>
      <c r="BJ234" s="17" t="s">
        <v>21</v>
      </c>
      <c r="BK234" s="148">
        <f>ROUND(I234*H234,2)</f>
        <v>0</v>
      </c>
      <c r="BL234" s="17" t="s">
        <v>352</v>
      </c>
      <c r="BM234" s="147" t="s">
        <v>2493</v>
      </c>
    </row>
    <row r="235" spans="2:65" s="1" customFormat="1" ht="29.25">
      <c r="B235" s="32"/>
      <c r="D235" s="149" t="s">
        <v>202</v>
      </c>
      <c r="F235" s="150" t="s">
        <v>2494</v>
      </c>
      <c r="I235" s="151"/>
      <c r="L235" s="32"/>
      <c r="M235" s="152"/>
      <c r="T235" s="56"/>
      <c r="AT235" s="17" t="s">
        <v>202</v>
      </c>
      <c r="AU235" s="17" t="s">
        <v>91</v>
      </c>
    </row>
    <row r="236" spans="2:65" s="11" customFormat="1" ht="22.9" customHeight="1">
      <c r="B236" s="124"/>
      <c r="D236" s="125" t="s">
        <v>82</v>
      </c>
      <c r="E236" s="134" t="s">
        <v>2495</v>
      </c>
      <c r="F236" s="134" t="s">
        <v>2496</v>
      </c>
      <c r="I236" s="127"/>
      <c r="J236" s="135">
        <f>BK236</f>
        <v>0</v>
      </c>
      <c r="L236" s="124"/>
      <c r="M236" s="129"/>
      <c r="P236" s="130">
        <f>SUM(P237:P299)</f>
        <v>0</v>
      </c>
      <c r="R236" s="130">
        <f>SUM(R237:R299)</f>
        <v>0.1211285</v>
      </c>
      <c r="T236" s="131">
        <f>SUM(T237:T299)</f>
        <v>0</v>
      </c>
      <c r="AR236" s="125" t="s">
        <v>208</v>
      </c>
      <c r="AT236" s="132" t="s">
        <v>82</v>
      </c>
      <c r="AU236" s="132" t="s">
        <v>21</v>
      </c>
      <c r="AY236" s="125" t="s">
        <v>194</v>
      </c>
      <c r="BK236" s="133">
        <f>SUM(BK237:BK299)</f>
        <v>0</v>
      </c>
    </row>
    <row r="237" spans="2:65" s="1" customFormat="1" ht="24.2" customHeight="1">
      <c r="B237" s="32"/>
      <c r="C237" s="136" t="s">
        <v>469</v>
      </c>
      <c r="D237" s="136" t="s">
        <v>197</v>
      </c>
      <c r="E237" s="137" t="s">
        <v>2497</v>
      </c>
      <c r="F237" s="138" t="s">
        <v>2498</v>
      </c>
      <c r="G237" s="139" t="s">
        <v>2499</v>
      </c>
      <c r="H237" s="140">
        <v>0.29499999999999998</v>
      </c>
      <c r="I237" s="141"/>
      <c r="J237" s="142">
        <f>ROUND(I237*H237,2)</f>
        <v>0</v>
      </c>
      <c r="K237" s="138" t="s">
        <v>272</v>
      </c>
      <c r="L237" s="32"/>
      <c r="M237" s="143" t="s">
        <v>1</v>
      </c>
      <c r="N237" s="144" t="s">
        <v>48</v>
      </c>
      <c r="P237" s="145">
        <f>O237*H237</f>
        <v>0</v>
      </c>
      <c r="Q237" s="145">
        <v>8.8000000000000005E-3</v>
      </c>
      <c r="R237" s="145">
        <f>Q237*H237</f>
        <v>2.5960000000000002E-3</v>
      </c>
      <c r="S237" s="145">
        <v>0</v>
      </c>
      <c r="T237" s="146">
        <f>S237*H237</f>
        <v>0</v>
      </c>
      <c r="AR237" s="147" t="s">
        <v>1503</v>
      </c>
      <c r="AT237" s="147" t="s">
        <v>197</v>
      </c>
      <c r="AU237" s="147" t="s">
        <v>91</v>
      </c>
      <c r="AY237" s="17" t="s">
        <v>194</v>
      </c>
      <c r="BE237" s="148">
        <f>IF(N237="základní",J237,0)</f>
        <v>0</v>
      </c>
      <c r="BF237" s="148">
        <f>IF(N237="snížená",J237,0)</f>
        <v>0</v>
      </c>
      <c r="BG237" s="148">
        <f>IF(N237="zákl. přenesená",J237,0)</f>
        <v>0</v>
      </c>
      <c r="BH237" s="148">
        <f>IF(N237="sníž. přenesená",J237,0)</f>
        <v>0</v>
      </c>
      <c r="BI237" s="148">
        <f>IF(N237="nulová",J237,0)</f>
        <v>0</v>
      </c>
      <c r="BJ237" s="17" t="s">
        <v>21</v>
      </c>
      <c r="BK237" s="148">
        <f>ROUND(I237*H237,2)</f>
        <v>0</v>
      </c>
      <c r="BL237" s="17" t="s">
        <v>1503</v>
      </c>
      <c r="BM237" s="147" t="s">
        <v>2500</v>
      </c>
    </row>
    <row r="238" spans="2:65" s="1" customFormat="1" ht="19.5">
      <c r="B238" s="32"/>
      <c r="D238" s="149" t="s">
        <v>202</v>
      </c>
      <c r="F238" s="150" t="s">
        <v>2501</v>
      </c>
      <c r="I238" s="151"/>
      <c r="L238" s="32"/>
      <c r="M238" s="152"/>
      <c r="T238" s="56"/>
      <c r="AT238" s="17" t="s">
        <v>202</v>
      </c>
      <c r="AU238" s="17" t="s">
        <v>91</v>
      </c>
    </row>
    <row r="239" spans="2:65" s="1" customFormat="1" ht="11.25">
      <c r="B239" s="32"/>
      <c r="D239" s="156" t="s">
        <v>275</v>
      </c>
      <c r="F239" s="157" t="s">
        <v>2502</v>
      </c>
      <c r="I239" s="151"/>
      <c r="L239" s="32"/>
      <c r="M239" s="152"/>
      <c r="T239" s="56"/>
      <c r="AT239" s="17" t="s">
        <v>275</v>
      </c>
      <c r="AU239" s="17" t="s">
        <v>91</v>
      </c>
    </row>
    <row r="240" spans="2:65" s="1" customFormat="1" ht="24.2" customHeight="1">
      <c r="B240" s="32"/>
      <c r="C240" s="136" t="s">
        <v>577</v>
      </c>
      <c r="D240" s="136" t="s">
        <v>197</v>
      </c>
      <c r="E240" s="137" t="s">
        <v>2503</v>
      </c>
      <c r="F240" s="138" t="s">
        <v>2504</v>
      </c>
      <c r="G240" s="139" t="s">
        <v>279</v>
      </c>
      <c r="H240" s="140">
        <v>2.7469999999999999</v>
      </c>
      <c r="I240" s="141"/>
      <c r="J240" s="142">
        <f>ROUND(I240*H240,2)</f>
        <v>0</v>
      </c>
      <c r="K240" s="138" t="s">
        <v>272</v>
      </c>
      <c r="L240" s="32"/>
      <c r="M240" s="143" t="s">
        <v>1</v>
      </c>
      <c r="N240" s="144" t="s">
        <v>48</v>
      </c>
      <c r="P240" s="145">
        <f>O240*H240</f>
        <v>0</v>
      </c>
      <c r="Q240" s="145">
        <v>0</v>
      </c>
      <c r="R240" s="145">
        <f>Q240*H240</f>
        <v>0</v>
      </c>
      <c r="S240" s="145">
        <v>0</v>
      </c>
      <c r="T240" s="146">
        <f>S240*H240</f>
        <v>0</v>
      </c>
      <c r="AR240" s="147" t="s">
        <v>1503</v>
      </c>
      <c r="AT240" s="147" t="s">
        <v>197</v>
      </c>
      <c r="AU240" s="147" t="s">
        <v>91</v>
      </c>
      <c r="AY240" s="17" t="s">
        <v>194</v>
      </c>
      <c r="BE240" s="148">
        <f>IF(N240="základní",J240,0)</f>
        <v>0</v>
      </c>
      <c r="BF240" s="148">
        <f>IF(N240="snížená",J240,0)</f>
        <v>0</v>
      </c>
      <c r="BG240" s="148">
        <f>IF(N240="zákl. přenesená",J240,0)</f>
        <v>0</v>
      </c>
      <c r="BH240" s="148">
        <f>IF(N240="sníž. přenesená",J240,0)</f>
        <v>0</v>
      </c>
      <c r="BI240" s="148">
        <f>IF(N240="nulová",J240,0)</f>
        <v>0</v>
      </c>
      <c r="BJ240" s="17" t="s">
        <v>21</v>
      </c>
      <c r="BK240" s="148">
        <f>ROUND(I240*H240,2)</f>
        <v>0</v>
      </c>
      <c r="BL240" s="17" t="s">
        <v>1503</v>
      </c>
      <c r="BM240" s="147" t="s">
        <v>2505</v>
      </c>
    </row>
    <row r="241" spans="2:65" s="1" customFormat="1" ht="29.25">
      <c r="B241" s="32"/>
      <c r="D241" s="149" t="s">
        <v>202</v>
      </c>
      <c r="F241" s="150" t="s">
        <v>2506</v>
      </c>
      <c r="I241" s="151"/>
      <c r="L241" s="32"/>
      <c r="M241" s="152"/>
      <c r="T241" s="56"/>
      <c r="AT241" s="17" t="s">
        <v>202</v>
      </c>
      <c r="AU241" s="17" t="s">
        <v>91</v>
      </c>
    </row>
    <row r="242" spans="2:65" s="1" customFormat="1" ht="11.25">
      <c r="B242" s="32"/>
      <c r="D242" s="156" t="s">
        <v>275</v>
      </c>
      <c r="F242" s="157" t="s">
        <v>2507</v>
      </c>
      <c r="I242" s="151"/>
      <c r="L242" s="32"/>
      <c r="M242" s="152"/>
      <c r="T242" s="56"/>
      <c r="AT242" s="17" t="s">
        <v>275</v>
      </c>
      <c r="AU242" s="17" t="s">
        <v>91</v>
      </c>
    </row>
    <row r="243" spans="2:65" s="12" customFormat="1" ht="11.25">
      <c r="B243" s="158"/>
      <c r="D243" s="149" t="s">
        <v>283</v>
      </c>
      <c r="F243" s="160" t="s">
        <v>2508</v>
      </c>
      <c r="H243" s="161">
        <v>2.7469999999999999</v>
      </c>
      <c r="I243" s="162"/>
      <c r="L243" s="158"/>
      <c r="M243" s="163"/>
      <c r="T243" s="164"/>
      <c r="AT243" s="159" t="s">
        <v>283</v>
      </c>
      <c r="AU243" s="159" t="s">
        <v>91</v>
      </c>
      <c r="AV243" s="12" t="s">
        <v>91</v>
      </c>
      <c r="AW243" s="12" t="s">
        <v>4</v>
      </c>
      <c r="AX243" s="12" t="s">
        <v>21</v>
      </c>
      <c r="AY243" s="159" t="s">
        <v>194</v>
      </c>
    </row>
    <row r="244" spans="2:65" s="1" customFormat="1" ht="24.2" customHeight="1">
      <c r="B244" s="32"/>
      <c r="C244" s="136" t="s">
        <v>582</v>
      </c>
      <c r="D244" s="136" t="s">
        <v>197</v>
      </c>
      <c r="E244" s="137" t="s">
        <v>2509</v>
      </c>
      <c r="F244" s="138" t="s">
        <v>2510</v>
      </c>
      <c r="G244" s="139" t="s">
        <v>279</v>
      </c>
      <c r="H244" s="140">
        <v>2.7469999999999999</v>
      </c>
      <c r="I244" s="141"/>
      <c r="J244" s="142">
        <f>ROUND(I244*H244,2)</f>
        <v>0</v>
      </c>
      <c r="K244" s="138" t="s">
        <v>272</v>
      </c>
      <c r="L244" s="32"/>
      <c r="M244" s="143" t="s">
        <v>1</v>
      </c>
      <c r="N244" s="144" t="s">
        <v>48</v>
      </c>
      <c r="P244" s="145">
        <f>O244*H244</f>
        <v>0</v>
      </c>
      <c r="Q244" s="145">
        <v>0</v>
      </c>
      <c r="R244" s="145">
        <f>Q244*H244</f>
        <v>0</v>
      </c>
      <c r="S244" s="145">
        <v>0</v>
      </c>
      <c r="T244" s="146">
        <f>S244*H244</f>
        <v>0</v>
      </c>
      <c r="AR244" s="147" t="s">
        <v>1503</v>
      </c>
      <c r="AT244" s="147" t="s">
        <v>197</v>
      </c>
      <c r="AU244" s="147" t="s">
        <v>91</v>
      </c>
      <c r="AY244" s="17" t="s">
        <v>194</v>
      </c>
      <c r="BE244" s="148">
        <f>IF(N244="základní",J244,0)</f>
        <v>0</v>
      </c>
      <c r="BF244" s="148">
        <f>IF(N244="snížená",J244,0)</f>
        <v>0</v>
      </c>
      <c r="BG244" s="148">
        <f>IF(N244="zákl. přenesená",J244,0)</f>
        <v>0</v>
      </c>
      <c r="BH244" s="148">
        <f>IF(N244="sníž. přenesená",J244,0)</f>
        <v>0</v>
      </c>
      <c r="BI244" s="148">
        <f>IF(N244="nulová",J244,0)</f>
        <v>0</v>
      </c>
      <c r="BJ244" s="17" t="s">
        <v>21</v>
      </c>
      <c r="BK244" s="148">
        <f>ROUND(I244*H244,2)</f>
        <v>0</v>
      </c>
      <c r="BL244" s="17" t="s">
        <v>1503</v>
      </c>
      <c r="BM244" s="147" t="s">
        <v>2511</v>
      </c>
    </row>
    <row r="245" spans="2:65" s="1" customFormat="1" ht="39">
      <c r="B245" s="32"/>
      <c r="D245" s="149" t="s">
        <v>202</v>
      </c>
      <c r="F245" s="150" t="s">
        <v>2512</v>
      </c>
      <c r="I245" s="151"/>
      <c r="L245" s="32"/>
      <c r="M245" s="152"/>
      <c r="T245" s="56"/>
      <c r="AT245" s="17" t="s">
        <v>202</v>
      </c>
      <c r="AU245" s="17" t="s">
        <v>91</v>
      </c>
    </row>
    <row r="246" spans="2:65" s="1" customFormat="1" ht="11.25">
      <c r="B246" s="32"/>
      <c r="D246" s="156" t="s">
        <v>275</v>
      </c>
      <c r="F246" s="157" t="s">
        <v>2513</v>
      </c>
      <c r="I246" s="151"/>
      <c r="L246" s="32"/>
      <c r="M246" s="152"/>
      <c r="T246" s="56"/>
      <c r="AT246" s="17" t="s">
        <v>275</v>
      </c>
      <c r="AU246" s="17" t="s">
        <v>91</v>
      </c>
    </row>
    <row r="247" spans="2:65" s="12" customFormat="1" ht="11.25">
      <c r="B247" s="158"/>
      <c r="D247" s="149" t="s">
        <v>283</v>
      </c>
      <c r="E247" s="159" t="s">
        <v>1</v>
      </c>
      <c r="F247" s="160" t="s">
        <v>2514</v>
      </c>
      <c r="H247" s="161">
        <v>5.4930000000000003</v>
      </c>
      <c r="I247" s="162"/>
      <c r="L247" s="158"/>
      <c r="M247" s="163"/>
      <c r="T247" s="164"/>
      <c r="AT247" s="159" t="s">
        <v>283</v>
      </c>
      <c r="AU247" s="159" t="s">
        <v>91</v>
      </c>
      <c r="AV247" s="12" t="s">
        <v>91</v>
      </c>
      <c r="AW247" s="12" t="s">
        <v>38</v>
      </c>
      <c r="AX247" s="12" t="s">
        <v>21</v>
      </c>
      <c r="AY247" s="159" t="s">
        <v>194</v>
      </c>
    </row>
    <row r="248" spans="2:65" s="12" customFormat="1" ht="11.25">
      <c r="B248" s="158"/>
      <c r="D248" s="149" t="s">
        <v>283</v>
      </c>
      <c r="F248" s="160" t="s">
        <v>2508</v>
      </c>
      <c r="H248" s="161">
        <v>2.7469999999999999</v>
      </c>
      <c r="I248" s="162"/>
      <c r="L248" s="158"/>
      <c r="M248" s="163"/>
      <c r="T248" s="164"/>
      <c r="AT248" s="159" t="s">
        <v>283</v>
      </c>
      <c r="AU248" s="159" t="s">
        <v>91</v>
      </c>
      <c r="AV248" s="12" t="s">
        <v>91</v>
      </c>
      <c r="AW248" s="12" t="s">
        <v>4</v>
      </c>
      <c r="AX248" s="12" t="s">
        <v>21</v>
      </c>
      <c r="AY248" s="159" t="s">
        <v>194</v>
      </c>
    </row>
    <row r="249" spans="2:65" s="1" customFormat="1" ht="37.9" customHeight="1">
      <c r="B249" s="32"/>
      <c r="C249" s="136" t="s">
        <v>587</v>
      </c>
      <c r="D249" s="136" t="s">
        <v>197</v>
      </c>
      <c r="E249" s="137" t="s">
        <v>1940</v>
      </c>
      <c r="F249" s="138" t="s">
        <v>1941</v>
      </c>
      <c r="G249" s="139" t="s">
        <v>279</v>
      </c>
      <c r="H249" s="140">
        <v>48.72</v>
      </c>
      <c r="I249" s="141"/>
      <c r="J249" s="142">
        <f>ROUND(I249*H249,2)</f>
        <v>0</v>
      </c>
      <c r="K249" s="138" t="s">
        <v>272</v>
      </c>
      <c r="L249" s="32"/>
      <c r="M249" s="143" t="s">
        <v>1</v>
      </c>
      <c r="N249" s="144" t="s">
        <v>48</v>
      </c>
      <c r="P249" s="145">
        <f>O249*H249</f>
        <v>0</v>
      </c>
      <c r="Q249" s="145">
        <v>0</v>
      </c>
      <c r="R249" s="145">
        <f>Q249*H249</f>
        <v>0</v>
      </c>
      <c r="S249" s="145">
        <v>0</v>
      </c>
      <c r="T249" s="146">
        <f>S249*H249</f>
        <v>0</v>
      </c>
      <c r="AR249" s="147" t="s">
        <v>193</v>
      </c>
      <c r="AT249" s="147" t="s">
        <v>197</v>
      </c>
      <c r="AU249" s="147" t="s">
        <v>91</v>
      </c>
      <c r="AY249" s="17" t="s">
        <v>194</v>
      </c>
      <c r="BE249" s="148">
        <f>IF(N249="základní",J249,0)</f>
        <v>0</v>
      </c>
      <c r="BF249" s="148">
        <f>IF(N249="snížená",J249,0)</f>
        <v>0</v>
      </c>
      <c r="BG249" s="148">
        <f>IF(N249="zákl. přenesená",J249,0)</f>
        <v>0</v>
      </c>
      <c r="BH249" s="148">
        <f>IF(N249="sníž. přenesená",J249,0)</f>
        <v>0</v>
      </c>
      <c r="BI249" s="148">
        <f>IF(N249="nulová",J249,0)</f>
        <v>0</v>
      </c>
      <c r="BJ249" s="17" t="s">
        <v>21</v>
      </c>
      <c r="BK249" s="148">
        <f>ROUND(I249*H249,2)</f>
        <v>0</v>
      </c>
      <c r="BL249" s="17" t="s">
        <v>193</v>
      </c>
      <c r="BM249" s="147" t="s">
        <v>2515</v>
      </c>
    </row>
    <row r="250" spans="2:65" s="1" customFormat="1" ht="29.25">
      <c r="B250" s="32"/>
      <c r="D250" s="149" t="s">
        <v>202</v>
      </c>
      <c r="F250" s="150" t="s">
        <v>1943</v>
      </c>
      <c r="I250" s="151"/>
      <c r="L250" s="32"/>
      <c r="M250" s="152"/>
      <c r="T250" s="56"/>
      <c r="AT250" s="17" t="s">
        <v>202</v>
      </c>
      <c r="AU250" s="17" t="s">
        <v>91</v>
      </c>
    </row>
    <row r="251" spans="2:65" s="1" customFormat="1" ht="11.25">
      <c r="B251" s="32"/>
      <c r="D251" s="156" t="s">
        <v>275</v>
      </c>
      <c r="F251" s="157" t="s">
        <v>1944</v>
      </c>
      <c r="I251" s="151"/>
      <c r="L251" s="32"/>
      <c r="M251" s="152"/>
      <c r="T251" s="56"/>
      <c r="AT251" s="17" t="s">
        <v>275</v>
      </c>
      <c r="AU251" s="17" t="s">
        <v>91</v>
      </c>
    </row>
    <row r="252" spans="2:65" s="12" customFormat="1" ht="11.25">
      <c r="B252" s="158"/>
      <c r="D252" s="149" t="s">
        <v>283</v>
      </c>
      <c r="E252" s="159" t="s">
        <v>1</v>
      </c>
      <c r="F252" s="160" t="s">
        <v>2516</v>
      </c>
      <c r="H252" s="161">
        <v>53.780999999999999</v>
      </c>
      <c r="I252" s="162"/>
      <c r="L252" s="158"/>
      <c r="M252" s="163"/>
      <c r="T252" s="164"/>
      <c r="AT252" s="159" t="s">
        <v>283</v>
      </c>
      <c r="AU252" s="159" t="s">
        <v>91</v>
      </c>
      <c r="AV252" s="12" t="s">
        <v>91</v>
      </c>
      <c r="AW252" s="12" t="s">
        <v>38</v>
      </c>
      <c r="AX252" s="12" t="s">
        <v>83</v>
      </c>
      <c r="AY252" s="159" t="s">
        <v>194</v>
      </c>
    </row>
    <row r="253" spans="2:65" s="12" customFormat="1" ht="11.25">
      <c r="B253" s="158"/>
      <c r="D253" s="149" t="s">
        <v>283</v>
      </c>
      <c r="E253" s="159" t="s">
        <v>1</v>
      </c>
      <c r="F253" s="160" t="s">
        <v>2517</v>
      </c>
      <c r="H253" s="161">
        <v>43.218000000000004</v>
      </c>
      <c r="I253" s="162"/>
      <c r="L253" s="158"/>
      <c r="M253" s="163"/>
      <c r="T253" s="164"/>
      <c r="AT253" s="159" t="s">
        <v>283</v>
      </c>
      <c r="AU253" s="159" t="s">
        <v>91</v>
      </c>
      <c r="AV253" s="12" t="s">
        <v>91</v>
      </c>
      <c r="AW253" s="12" t="s">
        <v>38</v>
      </c>
      <c r="AX253" s="12" t="s">
        <v>83</v>
      </c>
      <c r="AY253" s="159" t="s">
        <v>194</v>
      </c>
    </row>
    <row r="254" spans="2:65" s="12" customFormat="1" ht="11.25">
      <c r="B254" s="158"/>
      <c r="D254" s="149" t="s">
        <v>283</v>
      </c>
      <c r="E254" s="159" t="s">
        <v>1</v>
      </c>
      <c r="F254" s="160" t="s">
        <v>2518</v>
      </c>
      <c r="H254" s="161">
        <v>0.441</v>
      </c>
      <c r="I254" s="162"/>
      <c r="L254" s="158"/>
      <c r="M254" s="163"/>
      <c r="T254" s="164"/>
      <c r="AT254" s="159" t="s">
        <v>283</v>
      </c>
      <c r="AU254" s="159" t="s">
        <v>91</v>
      </c>
      <c r="AV254" s="12" t="s">
        <v>91</v>
      </c>
      <c r="AW254" s="12" t="s">
        <v>38</v>
      </c>
      <c r="AX254" s="12" t="s">
        <v>83</v>
      </c>
      <c r="AY254" s="159" t="s">
        <v>194</v>
      </c>
    </row>
    <row r="255" spans="2:65" s="13" customFormat="1" ht="11.25">
      <c r="B255" s="165"/>
      <c r="D255" s="149" t="s">
        <v>283</v>
      </c>
      <c r="E255" s="166" t="s">
        <v>1</v>
      </c>
      <c r="F255" s="167" t="s">
        <v>285</v>
      </c>
      <c r="H255" s="168">
        <v>97.44</v>
      </c>
      <c r="I255" s="169"/>
      <c r="L255" s="165"/>
      <c r="M255" s="170"/>
      <c r="T255" s="171"/>
      <c r="AT255" s="166" t="s">
        <v>283</v>
      </c>
      <c r="AU255" s="166" t="s">
        <v>91</v>
      </c>
      <c r="AV255" s="13" t="s">
        <v>193</v>
      </c>
      <c r="AW255" s="13" t="s">
        <v>38</v>
      </c>
      <c r="AX255" s="13" t="s">
        <v>21</v>
      </c>
      <c r="AY255" s="166" t="s">
        <v>194</v>
      </c>
    </row>
    <row r="256" spans="2:65" s="12" customFormat="1" ht="11.25">
      <c r="B256" s="158"/>
      <c r="D256" s="149" t="s">
        <v>283</v>
      </c>
      <c r="F256" s="160" t="s">
        <v>2519</v>
      </c>
      <c r="H256" s="161">
        <v>48.72</v>
      </c>
      <c r="I256" s="162"/>
      <c r="L256" s="158"/>
      <c r="M256" s="163"/>
      <c r="T256" s="164"/>
      <c r="AT256" s="159" t="s">
        <v>283</v>
      </c>
      <c r="AU256" s="159" t="s">
        <v>91</v>
      </c>
      <c r="AV256" s="12" t="s">
        <v>91</v>
      </c>
      <c r="AW256" s="12" t="s">
        <v>4</v>
      </c>
      <c r="AX256" s="12" t="s">
        <v>21</v>
      </c>
      <c r="AY256" s="159" t="s">
        <v>194</v>
      </c>
    </row>
    <row r="257" spans="2:65" s="1" customFormat="1" ht="33" customHeight="1">
      <c r="B257" s="32"/>
      <c r="C257" s="136" t="s">
        <v>482</v>
      </c>
      <c r="D257" s="136" t="s">
        <v>197</v>
      </c>
      <c r="E257" s="137" t="s">
        <v>407</v>
      </c>
      <c r="F257" s="138" t="s">
        <v>408</v>
      </c>
      <c r="G257" s="139" t="s">
        <v>279</v>
      </c>
      <c r="H257" s="140">
        <v>48.72</v>
      </c>
      <c r="I257" s="141"/>
      <c r="J257" s="142">
        <f>ROUND(I257*H257,2)</f>
        <v>0</v>
      </c>
      <c r="K257" s="138" t="s">
        <v>272</v>
      </c>
      <c r="L257" s="32"/>
      <c r="M257" s="143" t="s">
        <v>1</v>
      </c>
      <c r="N257" s="144" t="s">
        <v>48</v>
      </c>
      <c r="P257" s="145">
        <f>O257*H257</f>
        <v>0</v>
      </c>
      <c r="Q257" s="145">
        <v>0</v>
      </c>
      <c r="R257" s="145">
        <f>Q257*H257</f>
        <v>0</v>
      </c>
      <c r="S257" s="145">
        <v>0</v>
      </c>
      <c r="T257" s="146">
        <f>S257*H257</f>
        <v>0</v>
      </c>
      <c r="AR257" s="147" t="s">
        <v>193</v>
      </c>
      <c r="AT257" s="147" t="s">
        <v>197</v>
      </c>
      <c r="AU257" s="147" t="s">
        <v>91</v>
      </c>
      <c r="AY257" s="17" t="s">
        <v>194</v>
      </c>
      <c r="BE257" s="148">
        <f>IF(N257="základní",J257,0)</f>
        <v>0</v>
      </c>
      <c r="BF257" s="148">
        <f>IF(N257="snížená",J257,0)</f>
        <v>0</v>
      </c>
      <c r="BG257" s="148">
        <f>IF(N257="zákl. přenesená",J257,0)</f>
        <v>0</v>
      </c>
      <c r="BH257" s="148">
        <f>IF(N257="sníž. přenesená",J257,0)</f>
        <v>0</v>
      </c>
      <c r="BI257" s="148">
        <f>IF(N257="nulová",J257,0)</f>
        <v>0</v>
      </c>
      <c r="BJ257" s="17" t="s">
        <v>21</v>
      </c>
      <c r="BK257" s="148">
        <f>ROUND(I257*H257,2)</f>
        <v>0</v>
      </c>
      <c r="BL257" s="17" t="s">
        <v>193</v>
      </c>
      <c r="BM257" s="147" t="s">
        <v>2520</v>
      </c>
    </row>
    <row r="258" spans="2:65" s="1" customFormat="1" ht="29.25">
      <c r="B258" s="32"/>
      <c r="D258" s="149" t="s">
        <v>202</v>
      </c>
      <c r="F258" s="150" t="s">
        <v>410</v>
      </c>
      <c r="I258" s="151"/>
      <c r="L258" s="32"/>
      <c r="M258" s="152"/>
      <c r="T258" s="56"/>
      <c r="AT258" s="17" t="s">
        <v>202</v>
      </c>
      <c r="AU258" s="17" t="s">
        <v>91</v>
      </c>
    </row>
    <row r="259" spans="2:65" s="1" customFormat="1" ht="11.25">
      <c r="B259" s="32"/>
      <c r="D259" s="156" t="s">
        <v>275</v>
      </c>
      <c r="F259" s="157" t="s">
        <v>411</v>
      </c>
      <c r="I259" s="151"/>
      <c r="L259" s="32"/>
      <c r="M259" s="152"/>
      <c r="T259" s="56"/>
      <c r="AT259" s="17" t="s">
        <v>275</v>
      </c>
      <c r="AU259" s="17" t="s">
        <v>91</v>
      </c>
    </row>
    <row r="260" spans="2:65" s="12" customFormat="1" ht="11.25">
      <c r="B260" s="158"/>
      <c r="D260" s="149" t="s">
        <v>283</v>
      </c>
      <c r="F260" s="160" t="s">
        <v>2519</v>
      </c>
      <c r="H260" s="161">
        <v>48.72</v>
      </c>
      <c r="I260" s="162"/>
      <c r="L260" s="158"/>
      <c r="M260" s="163"/>
      <c r="T260" s="164"/>
      <c r="AT260" s="159" t="s">
        <v>283</v>
      </c>
      <c r="AU260" s="159" t="s">
        <v>91</v>
      </c>
      <c r="AV260" s="12" t="s">
        <v>91</v>
      </c>
      <c r="AW260" s="12" t="s">
        <v>4</v>
      </c>
      <c r="AX260" s="12" t="s">
        <v>21</v>
      </c>
      <c r="AY260" s="159" t="s">
        <v>194</v>
      </c>
    </row>
    <row r="261" spans="2:65" s="1" customFormat="1" ht="37.9" customHeight="1">
      <c r="B261" s="32"/>
      <c r="C261" s="136" t="s">
        <v>595</v>
      </c>
      <c r="D261" s="136" t="s">
        <v>197</v>
      </c>
      <c r="E261" s="137" t="s">
        <v>2521</v>
      </c>
      <c r="F261" s="138" t="s">
        <v>2522</v>
      </c>
      <c r="G261" s="139" t="s">
        <v>279</v>
      </c>
      <c r="H261" s="140">
        <v>82.984999999999999</v>
      </c>
      <c r="I261" s="141"/>
      <c r="J261" s="142">
        <f>ROUND(I261*H261,2)</f>
        <v>0</v>
      </c>
      <c r="K261" s="138" t="s">
        <v>272</v>
      </c>
      <c r="L261" s="32"/>
      <c r="M261" s="143" t="s">
        <v>1</v>
      </c>
      <c r="N261" s="144" t="s">
        <v>48</v>
      </c>
      <c r="P261" s="145">
        <f>O261*H261</f>
        <v>0</v>
      </c>
      <c r="Q261" s="145">
        <v>0</v>
      </c>
      <c r="R261" s="145">
        <f>Q261*H261</f>
        <v>0</v>
      </c>
      <c r="S261" s="145">
        <v>0</v>
      </c>
      <c r="T261" s="146">
        <f>S261*H261</f>
        <v>0</v>
      </c>
      <c r="AR261" s="147" t="s">
        <v>1503</v>
      </c>
      <c r="AT261" s="147" t="s">
        <v>197</v>
      </c>
      <c r="AU261" s="147" t="s">
        <v>91</v>
      </c>
      <c r="AY261" s="17" t="s">
        <v>194</v>
      </c>
      <c r="BE261" s="148">
        <f>IF(N261="základní",J261,0)</f>
        <v>0</v>
      </c>
      <c r="BF261" s="148">
        <f>IF(N261="snížená",J261,0)</f>
        <v>0</v>
      </c>
      <c r="BG261" s="148">
        <f>IF(N261="zákl. přenesená",J261,0)</f>
        <v>0</v>
      </c>
      <c r="BH261" s="148">
        <f>IF(N261="sníž. přenesená",J261,0)</f>
        <v>0</v>
      </c>
      <c r="BI261" s="148">
        <f>IF(N261="nulová",J261,0)</f>
        <v>0</v>
      </c>
      <c r="BJ261" s="17" t="s">
        <v>21</v>
      </c>
      <c r="BK261" s="148">
        <f>ROUND(I261*H261,2)</f>
        <v>0</v>
      </c>
      <c r="BL261" s="17" t="s">
        <v>1503</v>
      </c>
      <c r="BM261" s="147" t="s">
        <v>2523</v>
      </c>
    </row>
    <row r="262" spans="2:65" s="1" customFormat="1" ht="29.25">
      <c r="B262" s="32"/>
      <c r="D262" s="149" t="s">
        <v>202</v>
      </c>
      <c r="F262" s="150" t="s">
        <v>2524</v>
      </c>
      <c r="I262" s="151"/>
      <c r="L262" s="32"/>
      <c r="M262" s="152"/>
      <c r="T262" s="56"/>
      <c r="AT262" s="17" t="s">
        <v>202</v>
      </c>
      <c r="AU262" s="17" t="s">
        <v>91</v>
      </c>
    </row>
    <row r="263" spans="2:65" s="1" customFormat="1" ht="11.25">
      <c r="B263" s="32"/>
      <c r="D263" s="156" t="s">
        <v>275</v>
      </c>
      <c r="F263" s="157" t="s">
        <v>2525</v>
      </c>
      <c r="I263" s="151"/>
      <c r="L263" s="32"/>
      <c r="M263" s="152"/>
      <c r="T263" s="56"/>
      <c r="AT263" s="17" t="s">
        <v>275</v>
      </c>
      <c r="AU263" s="17" t="s">
        <v>91</v>
      </c>
    </row>
    <row r="264" spans="2:65" s="12" customFormat="1" ht="11.25">
      <c r="B264" s="158"/>
      <c r="D264" s="149" t="s">
        <v>283</v>
      </c>
      <c r="E264" s="159" t="s">
        <v>1</v>
      </c>
      <c r="F264" s="160" t="s">
        <v>2526</v>
      </c>
      <c r="H264" s="161">
        <v>102.935</v>
      </c>
      <c r="I264" s="162"/>
      <c r="L264" s="158"/>
      <c r="M264" s="163"/>
      <c r="T264" s="164"/>
      <c r="AT264" s="159" t="s">
        <v>283</v>
      </c>
      <c r="AU264" s="159" t="s">
        <v>91</v>
      </c>
      <c r="AV264" s="12" t="s">
        <v>91</v>
      </c>
      <c r="AW264" s="12" t="s">
        <v>38</v>
      </c>
      <c r="AX264" s="12" t="s">
        <v>83</v>
      </c>
      <c r="AY264" s="159" t="s">
        <v>194</v>
      </c>
    </row>
    <row r="265" spans="2:65" s="12" customFormat="1" ht="11.25">
      <c r="B265" s="158"/>
      <c r="D265" s="149" t="s">
        <v>283</v>
      </c>
      <c r="E265" s="159" t="s">
        <v>1</v>
      </c>
      <c r="F265" s="160" t="s">
        <v>2527</v>
      </c>
      <c r="H265" s="161">
        <v>-11.032</v>
      </c>
      <c r="I265" s="162"/>
      <c r="L265" s="158"/>
      <c r="M265" s="163"/>
      <c r="T265" s="164"/>
      <c r="AT265" s="159" t="s">
        <v>283</v>
      </c>
      <c r="AU265" s="159" t="s">
        <v>91</v>
      </c>
      <c r="AV265" s="12" t="s">
        <v>91</v>
      </c>
      <c r="AW265" s="12" t="s">
        <v>38</v>
      </c>
      <c r="AX265" s="12" t="s">
        <v>83</v>
      </c>
      <c r="AY265" s="159" t="s">
        <v>194</v>
      </c>
    </row>
    <row r="266" spans="2:65" s="12" customFormat="1" ht="11.25">
      <c r="B266" s="158"/>
      <c r="D266" s="149" t="s">
        <v>283</v>
      </c>
      <c r="E266" s="159" t="s">
        <v>1</v>
      </c>
      <c r="F266" s="160" t="s">
        <v>2528</v>
      </c>
      <c r="H266" s="161">
        <v>-8.9179999999999993</v>
      </c>
      <c r="I266" s="162"/>
      <c r="L266" s="158"/>
      <c r="M266" s="163"/>
      <c r="T266" s="164"/>
      <c r="AT266" s="159" t="s">
        <v>283</v>
      </c>
      <c r="AU266" s="159" t="s">
        <v>91</v>
      </c>
      <c r="AV266" s="12" t="s">
        <v>91</v>
      </c>
      <c r="AW266" s="12" t="s">
        <v>38</v>
      </c>
      <c r="AX266" s="12" t="s">
        <v>83</v>
      </c>
      <c r="AY266" s="159" t="s">
        <v>194</v>
      </c>
    </row>
    <row r="267" spans="2:65" s="13" customFormat="1" ht="11.25">
      <c r="B267" s="165"/>
      <c r="D267" s="149" t="s">
        <v>283</v>
      </c>
      <c r="E267" s="166" t="s">
        <v>1</v>
      </c>
      <c r="F267" s="167" t="s">
        <v>285</v>
      </c>
      <c r="H267" s="168">
        <v>82.984999999999999</v>
      </c>
      <c r="I267" s="169"/>
      <c r="L267" s="165"/>
      <c r="M267" s="170"/>
      <c r="T267" s="171"/>
      <c r="AT267" s="166" t="s">
        <v>283</v>
      </c>
      <c r="AU267" s="166" t="s">
        <v>91</v>
      </c>
      <c r="AV267" s="13" t="s">
        <v>193</v>
      </c>
      <c r="AW267" s="13" t="s">
        <v>4</v>
      </c>
      <c r="AX267" s="13" t="s">
        <v>21</v>
      </c>
      <c r="AY267" s="166" t="s">
        <v>194</v>
      </c>
    </row>
    <row r="268" spans="2:65" s="1" customFormat="1" ht="37.9" customHeight="1">
      <c r="B268" s="32"/>
      <c r="C268" s="136" t="s">
        <v>601</v>
      </c>
      <c r="D268" s="136" t="s">
        <v>197</v>
      </c>
      <c r="E268" s="137" t="s">
        <v>2529</v>
      </c>
      <c r="F268" s="138" t="s">
        <v>2530</v>
      </c>
      <c r="G268" s="139" t="s">
        <v>279</v>
      </c>
      <c r="H268" s="140">
        <v>331.94</v>
      </c>
      <c r="I268" s="141"/>
      <c r="J268" s="142">
        <f>ROUND(I268*H268,2)</f>
        <v>0</v>
      </c>
      <c r="K268" s="138" t="s">
        <v>272</v>
      </c>
      <c r="L268" s="32"/>
      <c r="M268" s="143" t="s">
        <v>1</v>
      </c>
      <c r="N268" s="144" t="s">
        <v>48</v>
      </c>
      <c r="P268" s="145">
        <f>O268*H268</f>
        <v>0</v>
      </c>
      <c r="Q268" s="145">
        <v>0</v>
      </c>
      <c r="R268" s="145">
        <f>Q268*H268</f>
        <v>0</v>
      </c>
      <c r="S268" s="145">
        <v>0</v>
      </c>
      <c r="T268" s="146">
        <f>S268*H268</f>
        <v>0</v>
      </c>
      <c r="AR268" s="147" t="s">
        <v>1503</v>
      </c>
      <c r="AT268" s="147" t="s">
        <v>197</v>
      </c>
      <c r="AU268" s="147" t="s">
        <v>91</v>
      </c>
      <c r="AY268" s="17" t="s">
        <v>194</v>
      </c>
      <c r="BE268" s="148">
        <f>IF(N268="základní",J268,0)</f>
        <v>0</v>
      </c>
      <c r="BF268" s="148">
        <f>IF(N268="snížená",J268,0)</f>
        <v>0</v>
      </c>
      <c r="BG268" s="148">
        <f>IF(N268="zákl. přenesená",J268,0)</f>
        <v>0</v>
      </c>
      <c r="BH268" s="148">
        <f>IF(N268="sníž. přenesená",J268,0)</f>
        <v>0</v>
      </c>
      <c r="BI268" s="148">
        <f>IF(N268="nulová",J268,0)</f>
        <v>0</v>
      </c>
      <c r="BJ268" s="17" t="s">
        <v>21</v>
      </c>
      <c r="BK268" s="148">
        <f>ROUND(I268*H268,2)</f>
        <v>0</v>
      </c>
      <c r="BL268" s="17" t="s">
        <v>1503</v>
      </c>
      <c r="BM268" s="147" t="s">
        <v>2531</v>
      </c>
    </row>
    <row r="269" spans="2:65" s="1" customFormat="1" ht="39">
      <c r="B269" s="32"/>
      <c r="D269" s="149" t="s">
        <v>202</v>
      </c>
      <c r="F269" s="150" t="s">
        <v>2532</v>
      </c>
      <c r="I269" s="151"/>
      <c r="L269" s="32"/>
      <c r="M269" s="152"/>
      <c r="T269" s="56"/>
      <c r="AT269" s="17" t="s">
        <v>202</v>
      </c>
      <c r="AU269" s="17" t="s">
        <v>91</v>
      </c>
    </row>
    <row r="270" spans="2:65" s="1" customFormat="1" ht="11.25">
      <c r="B270" s="32"/>
      <c r="D270" s="156" t="s">
        <v>275</v>
      </c>
      <c r="F270" s="157" t="s">
        <v>2533</v>
      </c>
      <c r="I270" s="151"/>
      <c r="L270" s="32"/>
      <c r="M270" s="152"/>
      <c r="T270" s="56"/>
      <c r="AT270" s="17" t="s">
        <v>275</v>
      </c>
      <c r="AU270" s="17" t="s">
        <v>91</v>
      </c>
    </row>
    <row r="271" spans="2:65" s="12" customFormat="1" ht="11.25">
      <c r="B271" s="158"/>
      <c r="D271" s="149" t="s">
        <v>283</v>
      </c>
      <c r="F271" s="160" t="s">
        <v>2534</v>
      </c>
      <c r="H271" s="161">
        <v>331.94</v>
      </c>
      <c r="I271" s="162"/>
      <c r="L271" s="158"/>
      <c r="M271" s="163"/>
      <c r="T271" s="164"/>
      <c r="AT271" s="159" t="s">
        <v>283</v>
      </c>
      <c r="AU271" s="159" t="s">
        <v>91</v>
      </c>
      <c r="AV271" s="12" t="s">
        <v>91</v>
      </c>
      <c r="AW271" s="12" t="s">
        <v>4</v>
      </c>
      <c r="AX271" s="12" t="s">
        <v>21</v>
      </c>
      <c r="AY271" s="159" t="s">
        <v>194</v>
      </c>
    </row>
    <row r="272" spans="2:65" s="1" customFormat="1" ht="24.2" customHeight="1">
      <c r="B272" s="32"/>
      <c r="C272" s="136" t="s">
        <v>606</v>
      </c>
      <c r="D272" s="136" t="s">
        <v>197</v>
      </c>
      <c r="E272" s="137" t="s">
        <v>2535</v>
      </c>
      <c r="F272" s="138" t="s">
        <v>2536</v>
      </c>
      <c r="G272" s="139" t="s">
        <v>363</v>
      </c>
      <c r="H272" s="140">
        <v>174.26900000000001</v>
      </c>
      <c r="I272" s="141"/>
      <c r="J272" s="142">
        <f>ROUND(I272*H272,2)</f>
        <v>0</v>
      </c>
      <c r="K272" s="138" t="s">
        <v>272</v>
      </c>
      <c r="L272" s="32"/>
      <c r="M272" s="143" t="s">
        <v>1</v>
      </c>
      <c r="N272" s="144" t="s">
        <v>48</v>
      </c>
      <c r="P272" s="145">
        <f>O272*H272</f>
        <v>0</v>
      </c>
      <c r="Q272" s="145">
        <v>0</v>
      </c>
      <c r="R272" s="145">
        <f>Q272*H272</f>
        <v>0</v>
      </c>
      <c r="S272" s="145">
        <v>0</v>
      </c>
      <c r="T272" s="146">
        <f>S272*H272</f>
        <v>0</v>
      </c>
      <c r="AR272" s="147" t="s">
        <v>1503</v>
      </c>
      <c r="AT272" s="147" t="s">
        <v>197</v>
      </c>
      <c r="AU272" s="147" t="s">
        <v>91</v>
      </c>
      <c r="AY272" s="17" t="s">
        <v>194</v>
      </c>
      <c r="BE272" s="148">
        <f>IF(N272="základní",J272,0)</f>
        <v>0</v>
      </c>
      <c r="BF272" s="148">
        <f>IF(N272="snížená",J272,0)</f>
        <v>0</v>
      </c>
      <c r="BG272" s="148">
        <f>IF(N272="zákl. přenesená",J272,0)</f>
        <v>0</v>
      </c>
      <c r="BH272" s="148">
        <f>IF(N272="sníž. přenesená",J272,0)</f>
        <v>0</v>
      </c>
      <c r="BI272" s="148">
        <f>IF(N272="nulová",J272,0)</f>
        <v>0</v>
      </c>
      <c r="BJ272" s="17" t="s">
        <v>21</v>
      </c>
      <c r="BK272" s="148">
        <f>ROUND(I272*H272,2)</f>
        <v>0</v>
      </c>
      <c r="BL272" s="17" t="s">
        <v>1503</v>
      </c>
      <c r="BM272" s="147" t="s">
        <v>2537</v>
      </c>
    </row>
    <row r="273" spans="2:65" s="1" customFormat="1" ht="19.5">
      <c r="B273" s="32"/>
      <c r="D273" s="149" t="s">
        <v>202</v>
      </c>
      <c r="F273" s="150" t="s">
        <v>2538</v>
      </c>
      <c r="I273" s="151"/>
      <c r="L273" s="32"/>
      <c r="M273" s="152"/>
      <c r="T273" s="56"/>
      <c r="AT273" s="17" t="s">
        <v>202</v>
      </c>
      <c r="AU273" s="17" t="s">
        <v>91</v>
      </c>
    </row>
    <row r="274" spans="2:65" s="1" customFormat="1" ht="11.25">
      <c r="B274" s="32"/>
      <c r="D274" s="156" t="s">
        <v>275</v>
      </c>
      <c r="F274" s="157" t="s">
        <v>2539</v>
      </c>
      <c r="I274" s="151"/>
      <c r="L274" s="32"/>
      <c r="M274" s="152"/>
      <c r="T274" s="56"/>
      <c r="AT274" s="17" t="s">
        <v>275</v>
      </c>
      <c r="AU274" s="17" t="s">
        <v>91</v>
      </c>
    </row>
    <row r="275" spans="2:65" s="12" customFormat="1" ht="11.25">
      <c r="B275" s="158"/>
      <c r="D275" s="149" t="s">
        <v>283</v>
      </c>
      <c r="F275" s="160" t="s">
        <v>2540</v>
      </c>
      <c r="H275" s="161">
        <v>174.26900000000001</v>
      </c>
      <c r="I275" s="162"/>
      <c r="L275" s="158"/>
      <c r="M275" s="163"/>
      <c r="T275" s="164"/>
      <c r="AT275" s="159" t="s">
        <v>283</v>
      </c>
      <c r="AU275" s="159" t="s">
        <v>91</v>
      </c>
      <c r="AV275" s="12" t="s">
        <v>91</v>
      </c>
      <c r="AW275" s="12" t="s">
        <v>4</v>
      </c>
      <c r="AX275" s="12" t="s">
        <v>21</v>
      </c>
      <c r="AY275" s="159" t="s">
        <v>194</v>
      </c>
    </row>
    <row r="276" spans="2:65" s="1" customFormat="1" ht="24.2" customHeight="1">
      <c r="B276" s="32"/>
      <c r="C276" s="136" t="s">
        <v>611</v>
      </c>
      <c r="D276" s="136" t="s">
        <v>197</v>
      </c>
      <c r="E276" s="137" t="s">
        <v>2541</v>
      </c>
      <c r="F276" s="138" t="s">
        <v>2542</v>
      </c>
      <c r="G276" s="139" t="s">
        <v>279</v>
      </c>
      <c r="H276" s="140">
        <v>82.984999999999999</v>
      </c>
      <c r="I276" s="141"/>
      <c r="J276" s="142">
        <f>ROUND(I276*H276,2)</f>
        <v>0</v>
      </c>
      <c r="K276" s="138" t="s">
        <v>272</v>
      </c>
      <c r="L276" s="32"/>
      <c r="M276" s="143" t="s">
        <v>1</v>
      </c>
      <c r="N276" s="144" t="s">
        <v>48</v>
      </c>
      <c r="P276" s="145">
        <f>O276*H276</f>
        <v>0</v>
      </c>
      <c r="Q276" s="145">
        <v>0</v>
      </c>
      <c r="R276" s="145">
        <f>Q276*H276</f>
        <v>0</v>
      </c>
      <c r="S276" s="145">
        <v>0</v>
      </c>
      <c r="T276" s="146">
        <f>S276*H276</f>
        <v>0</v>
      </c>
      <c r="AR276" s="147" t="s">
        <v>1503</v>
      </c>
      <c r="AT276" s="147" t="s">
        <v>197</v>
      </c>
      <c r="AU276" s="147" t="s">
        <v>91</v>
      </c>
      <c r="AY276" s="17" t="s">
        <v>194</v>
      </c>
      <c r="BE276" s="148">
        <f>IF(N276="základní",J276,0)</f>
        <v>0</v>
      </c>
      <c r="BF276" s="148">
        <f>IF(N276="snížená",J276,0)</f>
        <v>0</v>
      </c>
      <c r="BG276" s="148">
        <f>IF(N276="zákl. přenesená",J276,0)</f>
        <v>0</v>
      </c>
      <c r="BH276" s="148">
        <f>IF(N276="sníž. přenesená",J276,0)</f>
        <v>0</v>
      </c>
      <c r="BI276" s="148">
        <f>IF(N276="nulová",J276,0)</f>
        <v>0</v>
      </c>
      <c r="BJ276" s="17" t="s">
        <v>21</v>
      </c>
      <c r="BK276" s="148">
        <f>ROUND(I276*H276,2)</f>
        <v>0</v>
      </c>
      <c r="BL276" s="17" t="s">
        <v>1503</v>
      </c>
      <c r="BM276" s="147" t="s">
        <v>2543</v>
      </c>
    </row>
    <row r="277" spans="2:65" s="1" customFormat="1" ht="11.25">
      <c r="B277" s="32"/>
      <c r="D277" s="149" t="s">
        <v>202</v>
      </c>
      <c r="F277" s="150" t="s">
        <v>2544</v>
      </c>
      <c r="I277" s="151"/>
      <c r="L277" s="32"/>
      <c r="M277" s="152"/>
      <c r="T277" s="56"/>
      <c r="AT277" s="17" t="s">
        <v>202</v>
      </c>
      <c r="AU277" s="17" t="s">
        <v>91</v>
      </c>
    </row>
    <row r="278" spans="2:65" s="1" customFormat="1" ht="11.25">
      <c r="B278" s="32"/>
      <c r="D278" s="156" t="s">
        <v>275</v>
      </c>
      <c r="F278" s="157" t="s">
        <v>2545</v>
      </c>
      <c r="I278" s="151"/>
      <c r="L278" s="32"/>
      <c r="M278" s="152"/>
      <c r="T278" s="56"/>
      <c r="AT278" s="17" t="s">
        <v>275</v>
      </c>
      <c r="AU278" s="17" t="s">
        <v>91</v>
      </c>
    </row>
    <row r="279" spans="2:65" s="1" customFormat="1" ht="24.2" customHeight="1">
      <c r="B279" s="32"/>
      <c r="C279" s="136" t="s">
        <v>616</v>
      </c>
      <c r="D279" s="136" t="s">
        <v>197</v>
      </c>
      <c r="E279" s="137" t="s">
        <v>2546</v>
      </c>
      <c r="F279" s="138" t="s">
        <v>2547</v>
      </c>
      <c r="G279" s="139" t="s">
        <v>492</v>
      </c>
      <c r="H279" s="140">
        <v>197</v>
      </c>
      <c r="I279" s="141"/>
      <c r="J279" s="142">
        <f>ROUND(I279*H279,2)</f>
        <v>0</v>
      </c>
      <c r="K279" s="138" t="s">
        <v>272</v>
      </c>
      <c r="L279" s="32"/>
      <c r="M279" s="143" t="s">
        <v>1</v>
      </c>
      <c r="N279" s="144" t="s">
        <v>48</v>
      </c>
      <c r="P279" s="145">
        <f>O279*H279</f>
        <v>0</v>
      </c>
      <c r="Q279" s="145">
        <v>0</v>
      </c>
      <c r="R279" s="145">
        <f>Q279*H279</f>
        <v>0</v>
      </c>
      <c r="S279" s="145">
        <v>0</v>
      </c>
      <c r="T279" s="146">
        <f>S279*H279</f>
        <v>0</v>
      </c>
      <c r="AR279" s="147" t="s">
        <v>1503</v>
      </c>
      <c r="AT279" s="147" t="s">
        <v>197</v>
      </c>
      <c r="AU279" s="147" t="s">
        <v>91</v>
      </c>
      <c r="AY279" s="17" t="s">
        <v>194</v>
      </c>
      <c r="BE279" s="148">
        <f>IF(N279="základní",J279,0)</f>
        <v>0</v>
      </c>
      <c r="BF279" s="148">
        <f>IF(N279="snížená",J279,0)</f>
        <v>0</v>
      </c>
      <c r="BG279" s="148">
        <f>IF(N279="zákl. přenesená",J279,0)</f>
        <v>0</v>
      </c>
      <c r="BH279" s="148">
        <f>IF(N279="sníž. přenesená",J279,0)</f>
        <v>0</v>
      </c>
      <c r="BI279" s="148">
        <f>IF(N279="nulová",J279,0)</f>
        <v>0</v>
      </c>
      <c r="BJ279" s="17" t="s">
        <v>21</v>
      </c>
      <c r="BK279" s="148">
        <f>ROUND(I279*H279,2)</f>
        <v>0</v>
      </c>
      <c r="BL279" s="17" t="s">
        <v>1503</v>
      </c>
      <c r="BM279" s="147" t="s">
        <v>2548</v>
      </c>
    </row>
    <row r="280" spans="2:65" s="1" customFormat="1" ht="39">
      <c r="B280" s="32"/>
      <c r="D280" s="149" t="s">
        <v>202</v>
      </c>
      <c r="F280" s="150" t="s">
        <v>2549</v>
      </c>
      <c r="I280" s="151"/>
      <c r="L280" s="32"/>
      <c r="M280" s="152"/>
      <c r="T280" s="56"/>
      <c r="AT280" s="17" t="s">
        <v>202</v>
      </c>
      <c r="AU280" s="17" t="s">
        <v>91</v>
      </c>
    </row>
    <row r="281" spans="2:65" s="1" customFormat="1" ht="11.25">
      <c r="B281" s="32"/>
      <c r="D281" s="156" t="s">
        <v>275</v>
      </c>
      <c r="F281" s="157" t="s">
        <v>2550</v>
      </c>
      <c r="I281" s="151"/>
      <c r="L281" s="32"/>
      <c r="M281" s="152"/>
      <c r="T281" s="56"/>
      <c r="AT281" s="17" t="s">
        <v>275</v>
      </c>
      <c r="AU281" s="17" t="s">
        <v>91</v>
      </c>
    </row>
    <row r="282" spans="2:65" s="12" customFormat="1" ht="11.25">
      <c r="B282" s="158"/>
      <c r="D282" s="149" t="s">
        <v>283</v>
      </c>
      <c r="E282" s="159" t="s">
        <v>1</v>
      </c>
      <c r="F282" s="160" t="s">
        <v>2551</v>
      </c>
      <c r="H282" s="161">
        <v>197</v>
      </c>
      <c r="I282" s="162"/>
      <c r="L282" s="158"/>
      <c r="M282" s="163"/>
      <c r="T282" s="164"/>
      <c r="AT282" s="159" t="s">
        <v>283</v>
      </c>
      <c r="AU282" s="159" t="s">
        <v>91</v>
      </c>
      <c r="AV282" s="12" t="s">
        <v>91</v>
      </c>
      <c r="AW282" s="12" t="s">
        <v>38</v>
      </c>
      <c r="AX282" s="12" t="s">
        <v>21</v>
      </c>
      <c r="AY282" s="159" t="s">
        <v>194</v>
      </c>
    </row>
    <row r="283" spans="2:65" s="1" customFormat="1" ht="24.2" customHeight="1">
      <c r="B283" s="32"/>
      <c r="C283" s="136" t="s">
        <v>500</v>
      </c>
      <c r="D283" s="136" t="s">
        <v>197</v>
      </c>
      <c r="E283" s="137" t="s">
        <v>2552</v>
      </c>
      <c r="F283" s="138" t="s">
        <v>2553</v>
      </c>
      <c r="G283" s="139" t="s">
        <v>492</v>
      </c>
      <c r="H283" s="140">
        <v>98</v>
      </c>
      <c r="I283" s="141"/>
      <c r="J283" s="142">
        <f>ROUND(I283*H283,2)</f>
        <v>0</v>
      </c>
      <c r="K283" s="138" t="s">
        <v>272</v>
      </c>
      <c r="L283" s="32"/>
      <c r="M283" s="143" t="s">
        <v>1</v>
      </c>
      <c r="N283" s="144" t="s">
        <v>48</v>
      </c>
      <c r="P283" s="145">
        <f>O283*H283</f>
        <v>0</v>
      </c>
      <c r="Q283" s="145">
        <v>0</v>
      </c>
      <c r="R283" s="145">
        <f>Q283*H283</f>
        <v>0</v>
      </c>
      <c r="S283" s="145">
        <v>0</v>
      </c>
      <c r="T283" s="146">
        <f>S283*H283</f>
        <v>0</v>
      </c>
      <c r="AR283" s="147" t="s">
        <v>1503</v>
      </c>
      <c r="AT283" s="147" t="s">
        <v>197</v>
      </c>
      <c r="AU283" s="147" t="s">
        <v>91</v>
      </c>
      <c r="AY283" s="17" t="s">
        <v>194</v>
      </c>
      <c r="BE283" s="148">
        <f>IF(N283="základní",J283,0)</f>
        <v>0</v>
      </c>
      <c r="BF283" s="148">
        <f>IF(N283="snížená",J283,0)</f>
        <v>0</v>
      </c>
      <c r="BG283" s="148">
        <f>IF(N283="zákl. přenesená",J283,0)</f>
        <v>0</v>
      </c>
      <c r="BH283" s="148">
        <f>IF(N283="sníž. přenesená",J283,0)</f>
        <v>0</v>
      </c>
      <c r="BI283" s="148">
        <f>IF(N283="nulová",J283,0)</f>
        <v>0</v>
      </c>
      <c r="BJ283" s="17" t="s">
        <v>21</v>
      </c>
      <c r="BK283" s="148">
        <f>ROUND(I283*H283,2)</f>
        <v>0</v>
      </c>
      <c r="BL283" s="17" t="s">
        <v>1503</v>
      </c>
      <c r="BM283" s="147" t="s">
        <v>2554</v>
      </c>
    </row>
    <row r="284" spans="2:65" s="1" customFormat="1" ht="39">
      <c r="B284" s="32"/>
      <c r="D284" s="149" t="s">
        <v>202</v>
      </c>
      <c r="F284" s="150" t="s">
        <v>2555</v>
      </c>
      <c r="I284" s="151"/>
      <c r="L284" s="32"/>
      <c r="M284" s="152"/>
      <c r="T284" s="56"/>
      <c r="AT284" s="17" t="s">
        <v>202</v>
      </c>
      <c r="AU284" s="17" t="s">
        <v>91</v>
      </c>
    </row>
    <row r="285" spans="2:65" s="1" customFormat="1" ht="11.25">
      <c r="B285" s="32"/>
      <c r="D285" s="156" t="s">
        <v>275</v>
      </c>
      <c r="F285" s="157" t="s">
        <v>2556</v>
      </c>
      <c r="I285" s="151"/>
      <c r="L285" s="32"/>
      <c r="M285" s="152"/>
      <c r="T285" s="56"/>
      <c r="AT285" s="17" t="s">
        <v>275</v>
      </c>
      <c r="AU285" s="17" t="s">
        <v>91</v>
      </c>
    </row>
    <row r="286" spans="2:65" s="1" customFormat="1" ht="33" customHeight="1">
      <c r="B286" s="32"/>
      <c r="C286" s="136" t="s">
        <v>627</v>
      </c>
      <c r="D286" s="136" t="s">
        <v>197</v>
      </c>
      <c r="E286" s="137" t="s">
        <v>2557</v>
      </c>
      <c r="F286" s="138" t="s">
        <v>2558</v>
      </c>
      <c r="G286" s="139" t="s">
        <v>271</v>
      </c>
      <c r="H286" s="140">
        <v>147.5</v>
      </c>
      <c r="I286" s="141"/>
      <c r="J286" s="142">
        <f>ROUND(I286*H286,2)</f>
        <v>0</v>
      </c>
      <c r="K286" s="138" t="s">
        <v>272</v>
      </c>
      <c r="L286" s="32"/>
      <c r="M286" s="143" t="s">
        <v>1</v>
      </c>
      <c r="N286" s="144" t="s">
        <v>48</v>
      </c>
      <c r="P286" s="145">
        <f>O286*H286</f>
        <v>0</v>
      </c>
      <c r="Q286" s="145">
        <v>0</v>
      </c>
      <c r="R286" s="145">
        <f>Q286*H286</f>
        <v>0</v>
      </c>
      <c r="S286" s="145">
        <v>0</v>
      </c>
      <c r="T286" s="146">
        <f>S286*H286</f>
        <v>0</v>
      </c>
      <c r="AR286" s="147" t="s">
        <v>1503</v>
      </c>
      <c r="AT286" s="147" t="s">
        <v>197</v>
      </c>
      <c r="AU286" s="147" t="s">
        <v>91</v>
      </c>
      <c r="AY286" s="17" t="s">
        <v>194</v>
      </c>
      <c r="BE286" s="148">
        <f>IF(N286="základní",J286,0)</f>
        <v>0</v>
      </c>
      <c r="BF286" s="148">
        <f>IF(N286="snížená",J286,0)</f>
        <v>0</v>
      </c>
      <c r="BG286" s="148">
        <f>IF(N286="zákl. přenesená",J286,0)</f>
        <v>0</v>
      </c>
      <c r="BH286" s="148">
        <f>IF(N286="sníž. přenesená",J286,0)</f>
        <v>0</v>
      </c>
      <c r="BI286" s="148">
        <f>IF(N286="nulová",J286,0)</f>
        <v>0</v>
      </c>
      <c r="BJ286" s="17" t="s">
        <v>21</v>
      </c>
      <c r="BK286" s="148">
        <f>ROUND(I286*H286,2)</f>
        <v>0</v>
      </c>
      <c r="BL286" s="17" t="s">
        <v>1503</v>
      </c>
      <c r="BM286" s="147" t="s">
        <v>2559</v>
      </c>
    </row>
    <row r="287" spans="2:65" s="1" customFormat="1" ht="19.5">
      <c r="B287" s="32"/>
      <c r="D287" s="149" t="s">
        <v>202</v>
      </c>
      <c r="F287" s="150" t="s">
        <v>2560</v>
      </c>
      <c r="I287" s="151"/>
      <c r="L287" s="32"/>
      <c r="M287" s="152"/>
      <c r="T287" s="56"/>
      <c r="AT287" s="17" t="s">
        <v>202</v>
      </c>
      <c r="AU287" s="17" t="s">
        <v>91</v>
      </c>
    </row>
    <row r="288" spans="2:65" s="1" customFormat="1" ht="11.25">
      <c r="B288" s="32"/>
      <c r="D288" s="156" t="s">
        <v>275</v>
      </c>
      <c r="F288" s="157" t="s">
        <v>2561</v>
      </c>
      <c r="I288" s="151"/>
      <c r="L288" s="32"/>
      <c r="M288" s="152"/>
      <c r="T288" s="56"/>
      <c r="AT288" s="17" t="s">
        <v>275</v>
      </c>
      <c r="AU288" s="17" t="s">
        <v>91</v>
      </c>
    </row>
    <row r="289" spans="2:65" s="12" customFormat="1" ht="11.25">
      <c r="B289" s="158"/>
      <c r="D289" s="149" t="s">
        <v>283</v>
      </c>
      <c r="E289" s="159" t="s">
        <v>1</v>
      </c>
      <c r="F289" s="160" t="s">
        <v>2562</v>
      </c>
      <c r="H289" s="161">
        <v>147.5</v>
      </c>
      <c r="I289" s="162"/>
      <c r="L289" s="158"/>
      <c r="M289" s="163"/>
      <c r="T289" s="164"/>
      <c r="AT289" s="159" t="s">
        <v>283</v>
      </c>
      <c r="AU289" s="159" t="s">
        <v>91</v>
      </c>
      <c r="AV289" s="12" t="s">
        <v>91</v>
      </c>
      <c r="AW289" s="12" t="s">
        <v>38</v>
      </c>
      <c r="AX289" s="12" t="s">
        <v>21</v>
      </c>
      <c r="AY289" s="159" t="s">
        <v>194</v>
      </c>
    </row>
    <row r="290" spans="2:65" s="1" customFormat="1" ht="24.2" customHeight="1">
      <c r="B290" s="32"/>
      <c r="C290" s="136" t="s">
        <v>505</v>
      </c>
      <c r="D290" s="136" t="s">
        <v>197</v>
      </c>
      <c r="E290" s="137" t="s">
        <v>2563</v>
      </c>
      <c r="F290" s="138" t="s">
        <v>2564</v>
      </c>
      <c r="G290" s="139" t="s">
        <v>492</v>
      </c>
      <c r="H290" s="140">
        <v>590</v>
      </c>
      <c r="I290" s="141"/>
      <c r="J290" s="142">
        <f>ROUND(I290*H290,2)</f>
        <v>0</v>
      </c>
      <c r="K290" s="138" t="s">
        <v>272</v>
      </c>
      <c r="L290" s="32"/>
      <c r="M290" s="143" t="s">
        <v>1</v>
      </c>
      <c r="N290" s="144" t="s">
        <v>48</v>
      </c>
      <c r="P290" s="145">
        <f>O290*H290</f>
        <v>0</v>
      </c>
      <c r="Q290" s="145">
        <v>0</v>
      </c>
      <c r="R290" s="145">
        <f>Q290*H290</f>
        <v>0</v>
      </c>
      <c r="S290" s="145">
        <v>0</v>
      </c>
      <c r="T290" s="146">
        <f>S290*H290</f>
        <v>0</v>
      </c>
      <c r="AR290" s="147" t="s">
        <v>1503</v>
      </c>
      <c r="AT290" s="147" t="s">
        <v>197</v>
      </c>
      <c r="AU290" s="147" t="s">
        <v>91</v>
      </c>
      <c r="AY290" s="17" t="s">
        <v>194</v>
      </c>
      <c r="BE290" s="148">
        <f>IF(N290="základní",J290,0)</f>
        <v>0</v>
      </c>
      <c r="BF290" s="148">
        <f>IF(N290="snížená",J290,0)</f>
        <v>0</v>
      </c>
      <c r="BG290" s="148">
        <f>IF(N290="zákl. přenesená",J290,0)</f>
        <v>0</v>
      </c>
      <c r="BH290" s="148">
        <f>IF(N290="sníž. přenesená",J290,0)</f>
        <v>0</v>
      </c>
      <c r="BI290" s="148">
        <f>IF(N290="nulová",J290,0)</f>
        <v>0</v>
      </c>
      <c r="BJ290" s="17" t="s">
        <v>21</v>
      </c>
      <c r="BK290" s="148">
        <f>ROUND(I290*H290,2)</f>
        <v>0</v>
      </c>
      <c r="BL290" s="17" t="s">
        <v>1503</v>
      </c>
      <c r="BM290" s="147" t="s">
        <v>2565</v>
      </c>
    </row>
    <row r="291" spans="2:65" s="1" customFormat="1" ht="19.5">
      <c r="B291" s="32"/>
      <c r="D291" s="149" t="s">
        <v>202</v>
      </c>
      <c r="F291" s="150" t="s">
        <v>2566</v>
      </c>
      <c r="I291" s="151"/>
      <c r="L291" s="32"/>
      <c r="M291" s="152"/>
      <c r="T291" s="56"/>
      <c r="AT291" s="17" t="s">
        <v>202</v>
      </c>
      <c r="AU291" s="17" t="s">
        <v>91</v>
      </c>
    </row>
    <row r="292" spans="2:65" s="1" customFormat="1" ht="11.25">
      <c r="B292" s="32"/>
      <c r="D292" s="156" t="s">
        <v>275</v>
      </c>
      <c r="F292" s="157" t="s">
        <v>2567</v>
      </c>
      <c r="I292" s="151"/>
      <c r="L292" s="32"/>
      <c r="M292" s="152"/>
      <c r="T292" s="56"/>
      <c r="AT292" s="17" t="s">
        <v>275</v>
      </c>
      <c r="AU292" s="17" t="s">
        <v>91</v>
      </c>
    </row>
    <row r="293" spans="2:65" s="12" customFormat="1" ht="11.25">
      <c r="B293" s="158"/>
      <c r="D293" s="149" t="s">
        <v>283</v>
      </c>
      <c r="F293" s="160" t="s">
        <v>2568</v>
      </c>
      <c r="H293" s="161">
        <v>590</v>
      </c>
      <c r="I293" s="162"/>
      <c r="L293" s="158"/>
      <c r="M293" s="163"/>
      <c r="T293" s="164"/>
      <c r="AT293" s="159" t="s">
        <v>283</v>
      </c>
      <c r="AU293" s="159" t="s">
        <v>91</v>
      </c>
      <c r="AV293" s="12" t="s">
        <v>91</v>
      </c>
      <c r="AW293" s="12" t="s">
        <v>4</v>
      </c>
      <c r="AX293" s="12" t="s">
        <v>21</v>
      </c>
      <c r="AY293" s="159" t="s">
        <v>194</v>
      </c>
    </row>
    <row r="294" spans="2:65" s="1" customFormat="1" ht="16.5" customHeight="1">
      <c r="B294" s="32"/>
      <c r="C294" s="136" t="s">
        <v>636</v>
      </c>
      <c r="D294" s="136" t="s">
        <v>197</v>
      </c>
      <c r="E294" s="137" t="s">
        <v>2569</v>
      </c>
      <c r="F294" s="138" t="s">
        <v>2570</v>
      </c>
      <c r="G294" s="139" t="s">
        <v>492</v>
      </c>
      <c r="H294" s="140">
        <v>339.25</v>
      </c>
      <c r="I294" s="141"/>
      <c r="J294" s="142">
        <f>ROUND(I294*H294,2)</f>
        <v>0</v>
      </c>
      <c r="K294" s="138" t="s">
        <v>272</v>
      </c>
      <c r="L294" s="32"/>
      <c r="M294" s="143" t="s">
        <v>1</v>
      </c>
      <c r="N294" s="144" t="s">
        <v>48</v>
      </c>
      <c r="P294" s="145">
        <f>O294*H294</f>
        <v>0</v>
      </c>
      <c r="Q294" s="145">
        <v>9.0000000000000006E-5</v>
      </c>
      <c r="R294" s="145">
        <f>Q294*H294</f>
        <v>3.0532500000000001E-2</v>
      </c>
      <c r="S294" s="145">
        <v>0</v>
      </c>
      <c r="T294" s="146">
        <f>S294*H294</f>
        <v>0</v>
      </c>
      <c r="AR294" s="147" t="s">
        <v>1503</v>
      </c>
      <c r="AT294" s="147" t="s">
        <v>197</v>
      </c>
      <c r="AU294" s="147" t="s">
        <v>91</v>
      </c>
      <c r="AY294" s="17" t="s">
        <v>194</v>
      </c>
      <c r="BE294" s="148">
        <f>IF(N294="základní",J294,0)</f>
        <v>0</v>
      </c>
      <c r="BF294" s="148">
        <f>IF(N294="snížená",J294,0)</f>
        <v>0</v>
      </c>
      <c r="BG294" s="148">
        <f>IF(N294="zákl. přenesená",J294,0)</f>
        <v>0</v>
      </c>
      <c r="BH294" s="148">
        <f>IF(N294="sníž. přenesená",J294,0)</f>
        <v>0</v>
      </c>
      <c r="BI294" s="148">
        <f>IF(N294="nulová",J294,0)</f>
        <v>0</v>
      </c>
      <c r="BJ294" s="17" t="s">
        <v>21</v>
      </c>
      <c r="BK294" s="148">
        <f>ROUND(I294*H294,2)</f>
        <v>0</v>
      </c>
      <c r="BL294" s="17" t="s">
        <v>1503</v>
      </c>
      <c r="BM294" s="147" t="s">
        <v>2571</v>
      </c>
    </row>
    <row r="295" spans="2:65" s="1" customFormat="1" ht="19.5">
      <c r="B295" s="32"/>
      <c r="D295" s="149" t="s">
        <v>202</v>
      </c>
      <c r="F295" s="150" t="s">
        <v>2572</v>
      </c>
      <c r="I295" s="151"/>
      <c r="L295" s="32"/>
      <c r="M295" s="152"/>
      <c r="T295" s="56"/>
      <c r="AT295" s="17" t="s">
        <v>202</v>
      </c>
      <c r="AU295" s="17" t="s">
        <v>91</v>
      </c>
    </row>
    <row r="296" spans="2:65" s="1" customFormat="1" ht="11.25">
      <c r="B296" s="32"/>
      <c r="D296" s="156" t="s">
        <v>275</v>
      </c>
      <c r="F296" s="157" t="s">
        <v>2573</v>
      </c>
      <c r="I296" s="151"/>
      <c r="L296" s="32"/>
      <c r="M296" s="152"/>
      <c r="T296" s="56"/>
      <c r="AT296" s="17" t="s">
        <v>275</v>
      </c>
      <c r="AU296" s="17" t="s">
        <v>91</v>
      </c>
    </row>
    <row r="297" spans="2:65" s="12" customFormat="1" ht="11.25">
      <c r="B297" s="158"/>
      <c r="D297" s="149" t="s">
        <v>283</v>
      </c>
      <c r="F297" s="160" t="s">
        <v>2574</v>
      </c>
      <c r="H297" s="161">
        <v>339.25</v>
      </c>
      <c r="I297" s="162"/>
      <c r="L297" s="158"/>
      <c r="M297" s="163"/>
      <c r="T297" s="164"/>
      <c r="AT297" s="159" t="s">
        <v>283</v>
      </c>
      <c r="AU297" s="159" t="s">
        <v>91</v>
      </c>
      <c r="AV297" s="12" t="s">
        <v>91</v>
      </c>
      <c r="AW297" s="12" t="s">
        <v>4</v>
      </c>
      <c r="AX297" s="12" t="s">
        <v>21</v>
      </c>
      <c r="AY297" s="159" t="s">
        <v>194</v>
      </c>
    </row>
    <row r="298" spans="2:65" s="1" customFormat="1" ht="16.5" customHeight="1">
      <c r="B298" s="32"/>
      <c r="C298" s="136" t="s">
        <v>510</v>
      </c>
      <c r="D298" s="136" t="s">
        <v>197</v>
      </c>
      <c r="E298" s="137" t="s">
        <v>2575</v>
      </c>
      <c r="F298" s="138" t="s">
        <v>2576</v>
      </c>
      <c r="G298" s="139" t="s">
        <v>200</v>
      </c>
      <c r="H298" s="140">
        <v>10</v>
      </c>
      <c r="I298" s="141"/>
      <c r="J298" s="142">
        <f>ROUND(I298*H298,2)</f>
        <v>0</v>
      </c>
      <c r="K298" s="138" t="s">
        <v>1</v>
      </c>
      <c r="L298" s="32"/>
      <c r="M298" s="143" t="s">
        <v>1</v>
      </c>
      <c r="N298" s="144" t="s">
        <v>48</v>
      </c>
      <c r="P298" s="145">
        <f>O298*H298</f>
        <v>0</v>
      </c>
      <c r="Q298" s="145">
        <v>8.8000000000000005E-3</v>
      </c>
      <c r="R298" s="145">
        <f>Q298*H298</f>
        <v>8.8000000000000009E-2</v>
      </c>
      <c r="S298" s="145">
        <v>0</v>
      </c>
      <c r="T298" s="146">
        <f>S298*H298</f>
        <v>0</v>
      </c>
      <c r="AR298" s="147" t="s">
        <v>1503</v>
      </c>
      <c r="AT298" s="147" t="s">
        <v>197</v>
      </c>
      <c r="AU298" s="147" t="s">
        <v>91</v>
      </c>
      <c r="AY298" s="17" t="s">
        <v>194</v>
      </c>
      <c r="BE298" s="148">
        <f>IF(N298="základní",J298,0)</f>
        <v>0</v>
      </c>
      <c r="BF298" s="148">
        <f>IF(N298="snížená",J298,0)</f>
        <v>0</v>
      </c>
      <c r="BG298" s="148">
        <f>IF(N298="zákl. přenesená",J298,0)</f>
        <v>0</v>
      </c>
      <c r="BH298" s="148">
        <f>IF(N298="sníž. přenesená",J298,0)</f>
        <v>0</v>
      </c>
      <c r="BI298" s="148">
        <f>IF(N298="nulová",J298,0)</f>
        <v>0</v>
      </c>
      <c r="BJ298" s="17" t="s">
        <v>21</v>
      </c>
      <c r="BK298" s="148">
        <f>ROUND(I298*H298,2)</f>
        <v>0</v>
      </c>
      <c r="BL298" s="17" t="s">
        <v>1503</v>
      </c>
      <c r="BM298" s="147" t="s">
        <v>2577</v>
      </c>
    </row>
    <row r="299" spans="2:65" s="1" customFormat="1" ht="19.5">
      <c r="B299" s="32"/>
      <c r="D299" s="149" t="s">
        <v>202</v>
      </c>
      <c r="F299" s="150" t="s">
        <v>2578</v>
      </c>
      <c r="I299" s="151"/>
      <c r="L299" s="32"/>
      <c r="M299" s="153"/>
      <c r="N299" s="154"/>
      <c r="O299" s="154"/>
      <c r="P299" s="154"/>
      <c r="Q299" s="154"/>
      <c r="R299" s="154"/>
      <c r="S299" s="154"/>
      <c r="T299" s="155"/>
      <c r="AT299" s="17" t="s">
        <v>202</v>
      </c>
      <c r="AU299" s="17" t="s">
        <v>91</v>
      </c>
    </row>
    <row r="300" spans="2:65" s="1" customFormat="1" ht="6.95" customHeight="1">
      <c r="B300" s="44"/>
      <c r="C300" s="45"/>
      <c r="D300" s="45"/>
      <c r="E300" s="45"/>
      <c r="F300" s="45"/>
      <c r="G300" s="45"/>
      <c r="H300" s="45"/>
      <c r="I300" s="45"/>
      <c r="J300" s="45"/>
      <c r="K300" s="45"/>
      <c r="L300" s="32"/>
    </row>
  </sheetData>
  <sheetProtection algorithmName="SHA-512" hashValue="MPzMnSYCI5+atZg+zU5lIykIv2UF+24ZjD747tH4PpMGPmlj2+Rc9/VNNPq7QcD3ChV8rFJiiZ5jHGWC0mji6g==" saltValue="BFjfyIkVhNyjPk9o3YJ7PF6LZ4RPn4bYQLbP+AmtxkTguZBQNTjpLQdOtirC4mGHQgFFuhc7ATXmP4mamBjNKw==" spinCount="100000" sheet="1" objects="1" scenarios="1" formatColumns="0" formatRows="0" autoFilter="0"/>
  <autoFilter ref="C124:K299" xr:uid="{00000000-0009-0000-0000-00000E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hyperlinks>
    <hyperlink ref="F130" r:id="rId1" xr:uid="{00000000-0004-0000-0E00-000000000000}"/>
    <hyperlink ref="F137" r:id="rId2" xr:uid="{00000000-0004-0000-0E00-000001000000}"/>
    <hyperlink ref="F147" r:id="rId3" xr:uid="{00000000-0004-0000-0E00-000002000000}"/>
    <hyperlink ref="F157" r:id="rId4" xr:uid="{00000000-0004-0000-0E00-000003000000}"/>
    <hyperlink ref="F163" r:id="rId5" xr:uid="{00000000-0004-0000-0E00-000004000000}"/>
    <hyperlink ref="F167" r:id="rId6" xr:uid="{00000000-0004-0000-0E00-000005000000}"/>
    <hyperlink ref="F171" r:id="rId7" xr:uid="{00000000-0004-0000-0E00-000006000000}"/>
    <hyperlink ref="F175" r:id="rId8" xr:uid="{00000000-0004-0000-0E00-000007000000}"/>
    <hyperlink ref="F180" r:id="rId9" xr:uid="{00000000-0004-0000-0E00-000008000000}"/>
    <hyperlink ref="F190" r:id="rId10" xr:uid="{00000000-0004-0000-0E00-000009000000}"/>
    <hyperlink ref="F197" r:id="rId11" xr:uid="{00000000-0004-0000-0E00-00000A000000}"/>
    <hyperlink ref="F204" r:id="rId12" xr:uid="{00000000-0004-0000-0E00-00000B000000}"/>
    <hyperlink ref="F209" r:id="rId13" xr:uid="{00000000-0004-0000-0E00-00000C000000}"/>
    <hyperlink ref="F216" r:id="rId14" xr:uid="{00000000-0004-0000-0E00-00000D000000}"/>
    <hyperlink ref="F221" r:id="rId15" xr:uid="{00000000-0004-0000-0E00-00000E000000}"/>
    <hyperlink ref="F226" r:id="rId16" xr:uid="{00000000-0004-0000-0E00-00000F000000}"/>
    <hyperlink ref="F231" r:id="rId17" xr:uid="{00000000-0004-0000-0E00-000010000000}"/>
    <hyperlink ref="F239" r:id="rId18" xr:uid="{00000000-0004-0000-0E00-000011000000}"/>
    <hyperlink ref="F242" r:id="rId19" xr:uid="{00000000-0004-0000-0E00-000012000000}"/>
    <hyperlink ref="F246" r:id="rId20" xr:uid="{00000000-0004-0000-0E00-000013000000}"/>
    <hyperlink ref="F251" r:id="rId21" xr:uid="{00000000-0004-0000-0E00-000014000000}"/>
    <hyperlink ref="F259" r:id="rId22" xr:uid="{00000000-0004-0000-0E00-000015000000}"/>
    <hyperlink ref="F263" r:id="rId23" xr:uid="{00000000-0004-0000-0E00-000016000000}"/>
    <hyperlink ref="F270" r:id="rId24" xr:uid="{00000000-0004-0000-0E00-000017000000}"/>
    <hyperlink ref="F274" r:id="rId25" xr:uid="{00000000-0004-0000-0E00-000018000000}"/>
    <hyperlink ref="F278" r:id="rId26" xr:uid="{00000000-0004-0000-0E00-000019000000}"/>
    <hyperlink ref="F281" r:id="rId27" xr:uid="{00000000-0004-0000-0E00-00001A000000}"/>
    <hyperlink ref="F285" r:id="rId28" xr:uid="{00000000-0004-0000-0E00-00001B000000}"/>
    <hyperlink ref="F288" r:id="rId29" xr:uid="{00000000-0004-0000-0E00-00001C000000}"/>
    <hyperlink ref="F292" r:id="rId30" xr:uid="{00000000-0004-0000-0E00-00001D000000}"/>
    <hyperlink ref="F296" r:id="rId31" xr:uid="{00000000-0004-0000-0E00-00001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29"/>
  <sheetViews>
    <sheetView showGridLines="0" topLeftCell="A103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159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</row>
    <row r="4" spans="2:46" ht="24.95" customHeight="1">
      <c r="B4" s="20"/>
      <c r="D4" s="21" t="s">
        <v>166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0" t="str">
        <f>'Rekapitulace stavby'!K6</f>
        <v>ZTV Pacov II.etapa - pod etapa č.3</v>
      </c>
      <c r="F7" s="241"/>
      <c r="G7" s="241"/>
      <c r="H7" s="241"/>
      <c r="L7" s="20"/>
    </row>
    <row r="8" spans="2:46" ht="12" customHeight="1">
      <c r="B8" s="20"/>
      <c r="D8" s="27" t="s">
        <v>167</v>
      </c>
      <c r="L8" s="20"/>
    </row>
    <row r="9" spans="2:46" s="1" customFormat="1" ht="16.5" customHeight="1">
      <c r="B9" s="32"/>
      <c r="E9" s="240" t="s">
        <v>2579</v>
      </c>
      <c r="F9" s="242"/>
      <c r="G9" s="242"/>
      <c r="H9" s="242"/>
      <c r="L9" s="32"/>
    </row>
    <row r="10" spans="2:46" s="1" customFormat="1" ht="12" customHeight="1">
      <c r="B10" s="32"/>
      <c r="D10" s="27" t="s">
        <v>169</v>
      </c>
      <c r="L10" s="32"/>
    </row>
    <row r="11" spans="2:46" s="1" customFormat="1" ht="16.5" customHeight="1">
      <c r="B11" s="32"/>
      <c r="E11" s="205" t="s">
        <v>2580</v>
      </c>
      <c r="F11" s="242"/>
      <c r="G11" s="242"/>
      <c r="H11" s="242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19</v>
      </c>
      <c r="F13" s="25" t="s">
        <v>160</v>
      </c>
      <c r="I13" s="27" t="s">
        <v>20</v>
      </c>
      <c r="J13" s="25" t="s">
        <v>1</v>
      </c>
      <c r="L13" s="32"/>
    </row>
    <row r="14" spans="2:46" s="1" customFormat="1" ht="12" customHeight="1">
      <c r="B14" s="32"/>
      <c r="D14" s="27" t="s">
        <v>22</v>
      </c>
      <c r="F14" s="25" t="s">
        <v>23</v>
      </c>
      <c r="I14" s="27" t="s">
        <v>24</v>
      </c>
      <c r="J14" s="52" t="str">
        <f>'Rekapitulace stavby'!AN8</f>
        <v>9. 8. 2024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28</v>
      </c>
      <c r="I16" s="27" t="s">
        <v>29</v>
      </c>
      <c r="J16" s="25" t="s">
        <v>30</v>
      </c>
      <c r="L16" s="32"/>
    </row>
    <row r="17" spans="2:12" s="1" customFormat="1" ht="18" customHeight="1">
      <c r="B17" s="32"/>
      <c r="E17" s="25" t="s">
        <v>23</v>
      </c>
      <c r="I17" s="27" t="s">
        <v>31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32</v>
      </c>
      <c r="I19" s="27" t="s">
        <v>29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3" t="str">
        <f>'Rekapitulace stavby'!E14</f>
        <v>Vyplň údaj</v>
      </c>
      <c r="F20" s="224"/>
      <c r="G20" s="224"/>
      <c r="H20" s="224"/>
      <c r="I20" s="27" t="s">
        <v>31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34</v>
      </c>
      <c r="I22" s="27" t="s">
        <v>29</v>
      </c>
      <c r="J22" s="25" t="s">
        <v>35</v>
      </c>
      <c r="L22" s="32"/>
    </row>
    <row r="23" spans="2:12" s="1" customFormat="1" ht="18" customHeight="1">
      <c r="B23" s="32"/>
      <c r="E23" s="25" t="s">
        <v>36</v>
      </c>
      <c r="I23" s="27" t="s">
        <v>31</v>
      </c>
      <c r="J23" s="25" t="s">
        <v>37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39</v>
      </c>
      <c r="I25" s="27" t="s">
        <v>29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31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41</v>
      </c>
      <c r="L28" s="32"/>
    </row>
    <row r="29" spans="2:12" s="7" customFormat="1" ht="250.5" customHeight="1">
      <c r="B29" s="94"/>
      <c r="E29" s="229" t="s">
        <v>2581</v>
      </c>
      <c r="F29" s="229"/>
      <c r="G29" s="229"/>
      <c r="H29" s="229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43</v>
      </c>
      <c r="J32" s="66">
        <f>ROUND(J122,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45</v>
      </c>
      <c r="I34" s="35" t="s">
        <v>44</v>
      </c>
      <c r="J34" s="35" t="s">
        <v>46</v>
      </c>
      <c r="L34" s="32"/>
    </row>
    <row r="35" spans="2:12" s="1" customFormat="1" ht="14.45" customHeight="1">
      <c r="B35" s="32"/>
      <c r="D35" s="55" t="s">
        <v>47</v>
      </c>
      <c r="E35" s="27" t="s">
        <v>48</v>
      </c>
      <c r="F35" s="86">
        <f>ROUND((SUM(BE122:BE128)),  2)</f>
        <v>0</v>
      </c>
      <c r="I35" s="96">
        <v>0.21</v>
      </c>
      <c r="J35" s="86">
        <f>ROUND(((SUM(BE122:BE128))*I35),  2)</f>
        <v>0</v>
      </c>
      <c r="L35" s="32"/>
    </row>
    <row r="36" spans="2:12" s="1" customFormat="1" ht="14.45" customHeight="1">
      <c r="B36" s="32"/>
      <c r="E36" s="27" t="s">
        <v>49</v>
      </c>
      <c r="F36" s="86">
        <f>ROUND((SUM(BF122:BF128)),  2)</f>
        <v>0</v>
      </c>
      <c r="I36" s="96">
        <v>0.12</v>
      </c>
      <c r="J36" s="86">
        <f>ROUND(((SUM(BF122:BF128))*I36),  2)</f>
        <v>0</v>
      </c>
      <c r="L36" s="32"/>
    </row>
    <row r="37" spans="2:12" s="1" customFormat="1" ht="14.45" hidden="1" customHeight="1">
      <c r="B37" s="32"/>
      <c r="E37" s="27" t="s">
        <v>50</v>
      </c>
      <c r="F37" s="86">
        <f>ROUND((SUM(BG122:BG128)),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51</v>
      </c>
      <c r="F38" s="86">
        <f>ROUND((SUM(BH122:BH128)),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52</v>
      </c>
      <c r="F39" s="86">
        <f>ROUND((SUM(BI122:BI128)),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53</v>
      </c>
      <c r="E41" s="57"/>
      <c r="F41" s="57"/>
      <c r="G41" s="99" t="s">
        <v>54</v>
      </c>
      <c r="H41" s="100" t="s">
        <v>55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56</v>
      </c>
      <c r="E50" s="42"/>
      <c r="F50" s="42"/>
      <c r="G50" s="41" t="s">
        <v>57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58</v>
      </c>
      <c r="E61" s="34"/>
      <c r="F61" s="103" t="s">
        <v>59</v>
      </c>
      <c r="G61" s="43" t="s">
        <v>58</v>
      </c>
      <c r="H61" s="34"/>
      <c r="I61" s="34"/>
      <c r="J61" s="104" t="s">
        <v>59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60</v>
      </c>
      <c r="E65" s="42"/>
      <c r="F65" s="42"/>
      <c r="G65" s="41" t="s">
        <v>61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58</v>
      </c>
      <c r="E76" s="34"/>
      <c r="F76" s="103" t="s">
        <v>59</v>
      </c>
      <c r="G76" s="43" t="s">
        <v>58</v>
      </c>
      <c r="H76" s="34"/>
      <c r="I76" s="34"/>
      <c r="J76" s="104" t="s">
        <v>59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171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0" t="str">
        <f>E7</f>
        <v>ZTV Pacov II.etapa - pod etapa č.3</v>
      </c>
      <c r="F85" s="241"/>
      <c r="G85" s="241"/>
      <c r="H85" s="241"/>
      <c r="L85" s="32"/>
    </row>
    <row r="86" spans="2:12" ht="12" customHeight="1">
      <c r="B86" s="20"/>
      <c r="C86" s="27" t="s">
        <v>167</v>
      </c>
      <c r="L86" s="20"/>
    </row>
    <row r="87" spans="2:12" s="1" customFormat="1" ht="16.5" customHeight="1">
      <c r="B87" s="32"/>
      <c r="E87" s="240" t="s">
        <v>2579</v>
      </c>
      <c r="F87" s="242"/>
      <c r="G87" s="242"/>
      <c r="H87" s="242"/>
      <c r="L87" s="32"/>
    </row>
    <row r="88" spans="2:12" s="1" customFormat="1" ht="12" customHeight="1">
      <c r="B88" s="32"/>
      <c r="C88" s="27" t="s">
        <v>169</v>
      </c>
      <c r="L88" s="32"/>
    </row>
    <row r="89" spans="2:12" s="1" customFormat="1" ht="16.5" customHeight="1">
      <c r="B89" s="32"/>
      <c r="E89" s="205" t="str">
        <f>E11</f>
        <v>IO-08 - Rozvody NN (řešeno samostatně firmou EG.D.)</v>
      </c>
      <c r="F89" s="242"/>
      <c r="G89" s="242"/>
      <c r="H89" s="242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22</v>
      </c>
      <c r="F91" s="25" t="str">
        <f>F14</f>
        <v>město Pacov</v>
      </c>
      <c r="I91" s="27" t="s">
        <v>24</v>
      </c>
      <c r="J91" s="52" t="str">
        <f>IF(J14="","",J14)</f>
        <v>9. 8. 2024</v>
      </c>
      <c r="L91" s="32"/>
    </row>
    <row r="92" spans="2:12" s="1" customFormat="1" ht="6.95" customHeight="1">
      <c r="B92" s="32"/>
      <c r="L92" s="32"/>
    </row>
    <row r="93" spans="2:12" s="1" customFormat="1" ht="25.7" customHeight="1">
      <c r="B93" s="32"/>
      <c r="C93" s="27" t="s">
        <v>28</v>
      </c>
      <c r="F93" s="25" t="str">
        <f>E17</f>
        <v>město Pacov</v>
      </c>
      <c r="I93" s="27" t="s">
        <v>34</v>
      </c>
      <c r="J93" s="30" t="str">
        <f>E23</f>
        <v>PROJEKT CENTRUM NOVA s.r.o.</v>
      </c>
      <c r="L93" s="32"/>
    </row>
    <row r="94" spans="2:12" s="1" customFormat="1" ht="15.2" customHeight="1">
      <c r="B94" s="32"/>
      <c r="C94" s="27" t="s">
        <v>32</v>
      </c>
      <c r="F94" s="25" t="str">
        <f>IF(E20="","",E20)</f>
        <v>Vyplň údaj</v>
      </c>
      <c r="I94" s="27" t="s">
        <v>39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172</v>
      </c>
      <c r="D96" s="97"/>
      <c r="E96" s="97"/>
      <c r="F96" s="97"/>
      <c r="G96" s="97"/>
      <c r="H96" s="97"/>
      <c r="I96" s="97"/>
      <c r="J96" s="106" t="s">
        <v>173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174</v>
      </c>
      <c r="J98" s="66">
        <f>J122</f>
        <v>0</v>
      </c>
      <c r="L98" s="32"/>
      <c r="AU98" s="17" t="s">
        <v>175</v>
      </c>
    </row>
    <row r="99" spans="2:47" s="8" customFormat="1" ht="24.95" customHeight="1">
      <c r="B99" s="108"/>
      <c r="D99" s="109" t="s">
        <v>747</v>
      </c>
      <c r="E99" s="110"/>
      <c r="F99" s="110"/>
      <c r="G99" s="110"/>
      <c r="H99" s="110"/>
      <c r="I99" s="110"/>
      <c r="J99" s="111">
        <f>J123</f>
        <v>0</v>
      </c>
      <c r="L99" s="108"/>
    </row>
    <row r="100" spans="2:47" s="9" customFormat="1" ht="19.899999999999999" customHeight="1">
      <c r="B100" s="112"/>
      <c r="D100" s="113" t="s">
        <v>2582</v>
      </c>
      <c r="E100" s="114"/>
      <c r="F100" s="114"/>
      <c r="G100" s="114"/>
      <c r="H100" s="114"/>
      <c r="I100" s="114"/>
      <c r="J100" s="115">
        <f>J124</f>
        <v>0</v>
      </c>
      <c r="L100" s="112"/>
    </row>
    <row r="101" spans="2:47" s="1" customFormat="1" ht="21.75" customHeight="1">
      <c r="B101" s="32"/>
      <c r="L101" s="32"/>
    </row>
    <row r="102" spans="2:47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47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47" s="1" customFormat="1" ht="24.95" customHeight="1">
      <c r="B107" s="32"/>
      <c r="C107" s="21" t="s">
        <v>178</v>
      </c>
      <c r="L107" s="32"/>
    </row>
    <row r="108" spans="2:47" s="1" customFormat="1" ht="6.95" customHeight="1">
      <c r="B108" s="32"/>
      <c r="L108" s="32"/>
    </row>
    <row r="109" spans="2:47" s="1" customFormat="1" ht="12" customHeight="1">
      <c r="B109" s="32"/>
      <c r="C109" s="27" t="s">
        <v>16</v>
      </c>
      <c r="L109" s="32"/>
    </row>
    <row r="110" spans="2:47" s="1" customFormat="1" ht="16.5" customHeight="1">
      <c r="B110" s="32"/>
      <c r="E110" s="240" t="str">
        <f>E7</f>
        <v>ZTV Pacov II.etapa - pod etapa č.3</v>
      </c>
      <c r="F110" s="241"/>
      <c r="G110" s="241"/>
      <c r="H110" s="241"/>
      <c r="L110" s="32"/>
    </row>
    <row r="111" spans="2:47" ht="12" customHeight="1">
      <c r="B111" s="20"/>
      <c r="C111" s="27" t="s">
        <v>167</v>
      </c>
      <c r="L111" s="20"/>
    </row>
    <row r="112" spans="2:47" s="1" customFormat="1" ht="16.5" customHeight="1">
      <c r="B112" s="32"/>
      <c r="E112" s="240" t="s">
        <v>2579</v>
      </c>
      <c r="F112" s="242"/>
      <c r="G112" s="242"/>
      <c r="H112" s="242"/>
      <c r="L112" s="32"/>
    </row>
    <row r="113" spans="2:65" s="1" customFormat="1" ht="12" customHeight="1">
      <c r="B113" s="32"/>
      <c r="C113" s="27" t="s">
        <v>169</v>
      </c>
      <c r="L113" s="32"/>
    </row>
    <row r="114" spans="2:65" s="1" customFormat="1" ht="16.5" customHeight="1">
      <c r="B114" s="32"/>
      <c r="E114" s="205" t="str">
        <f>E11</f>
        <v>IO-08 - Rozvody NN (řešeno samostatně firmou EG.D.)</v>
      </c>
      <c r="F114" s="242"/>
      <c r="G114" s="242"/>
      <c r="H114" s="242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22</v>
      </c>
      <c r="F116" s="25" t="str">
        <f>F14</f>
        <v>město Pacov</v>
      </c>
      <c r="I116" s="27" t="s">
        <v>24</v>
      </c>
      <c r="J116" s="52" t="str">
        <f>IF(J14="","",J14)</f>
        <v>9. 8. 2024</v>
      </c>
      <c r="L116" s="32"/>
    </row>
    <row r="117" spans="2:65" s="1" customFormat="1" ht="6.95" customHeight="1">
      <c r="B117" s="32"/>
      <c r="L117" s="32"/>
    </row>
    <row r="118" spans="2:65" s="1" customFormat="1" ht="25.7" customHeight="1">
      <c r="B118" s="32"/>
      <c r="C118" s="27" t="s">
        <v>28</v>
      </c>
      <c r="F118" s="25" t="str">
        <f>E17</f>
        <v>město Pacov</v>
      </c>
      <c r="I118" s="27" t="s">
        <v>34</v>
      </c>
      <c r="J118" s="30" t="str">
        <f>E23</f>
        <v>PROJEKT CENTRUM NOVA s.r.o.</v>
      </c>
      <c r="L118" s="32"/>
    </row>
    <row r="119" spans="2:65" s="1" customFormat="1" ht="15.2" customHeight="1">
      <c r="B119" s="32"/>
      <c r="C119" s="27" t="s">
        <v>32</v>
      </c>
      <c r="F119" s="25" t="str">
        <f>IF(E20="","",E20)</f>
        <v>Vyplň údaj</v>
      </c>
      <c r="I119" s="27" t="s">
        <v>39</v>
      </c>
      <c r="J119" s="30" t="str">
        <f>E26</f>
        <v xml:space="preserve"> 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6"/>
      <c r="C121" s="117" t="s">
        <v>179</v>
      </c>
      <c r="D121" s="118" t="s">
        <v>68</v>
      </c>
      <c r="E121" s="118" t="s">
        <v>64</v>
      </c>
      <c r="F121" s="118" t="s">
        <v>65</v>
      </c>
      <c r="G121" s="118" t="s">
        <v>180</v>
      </c>
      <c r="H121" s="118" t="s">
        <v>181</v>
      </c>
      <c r="I121" s="118" t="s">
        <v>182</v>
      </c>
      <c r="J121" s="118" t="s">
        <v>173</v>
      </c>
      <c r="K121" s="119" t="s">
        <v>183</v>
      </c>
      <c r="L121" s="116"/>
      <c r="M121" s="59" t="s">
        <v>1</v>
      </c>
      <c r="N121" s="60" t="s">
        <v>47</v>
      </c>
      <c r="O121" s="60" t="s">
        <v>184</v>
      </c>
      <c r="P121" s="60" t="s">
        <v>185</v>
      </c>
      <c r="Q121" s="60" t="s">
        <v>186</v>
      </c>
      <c r="R121" s="60" t="s">
        <v>187</v>
      </c>
      <c r="S121" s="60" t="s">
        <v>188</v>
      </c>
      <c r="T121" s="61" t="s">
        <v>189</v>
      </c>
    </row>
    <row r="122" spans="2:65" s="1" customFormat="1" ht="22.9" customHeight="1">
      <c r="B122" s="32"/>
      <c r="C122" s="64" t="s">
        <v>190</v>
      </c>
      <c r="J122" s="120">
        <f>BK122</f>
        <v>0</v>
      </c>
      <c r="L122" s="32"/>
      <c r="M122" s="62"/>
      <c r="N122" s="53"/>
      <c r="O122" s="53"/>
      <c r="P122" s="121">
        <f>P123</f>
        <v>0</v>
      </c>
      <c r="Q122" s="53"/>
      <c r="R122" s="121">
        <f>R123</f>
        <v>0</v>
      </c>
      <c r="S122" s="53"/>
      <c r="T122" s="122">
        <f>T123</f>
        <v>0</v>
      </c>
      <c r="AT122" s="17" t="s">
        <v>82</v>
      </c>
      <c r="AU122" s="17" t="s">
        <v>175</v>
      </c>
      <c r="BK122" s="123">
        <f>BK123</f>
        <v>0</v>
      </c>
    </row>
    <row r="123" spans="2:65" s="11" customFormat="1" ht="25.9" customHeight="1">
      <c r="B123" s="124"/>
      <c r="D123" s="125" t="s">
        <v>82</v>
      </c>
      <c r="E123" s="126" t="s">
        <v>902</v>
      </c>
      <c r="F123" s="126" t="s">
        <v>903</v>
      </c>
      <c r="I123" s="127"/>
      <c r="J123" s="128">
        <f>BK123</f>
        <v>0</v>
      </c>
      <c r="L123" s="124"/>
      <c r="M123" s="129"/>
      <c r="P123" s="130">
        <f>P124</f>
        <v>0</v>
      </c>
      <c r="R123" s="130">
        <f>R124</f>
        <v>0</v>
      </c>
      <c r="T123" s="131">
        <f>T124</f>
        <v>0</v>
      </c>
      <c r="AR123" s="125" t="s">
        <v>91</v>
      </c>
      <c r="AT123" s="132" t="s">
        <v>82</v>
      </c>
      <c r="AU123" s="132" t="s">
        <v>83</v>
      </c>
      <c r="AY123" s="125" t="s">
        <v>194</v>
      </c>
      <c r="BK123" s="133">
        <f>BK124</f>
        <v>0</v>
      </c>
    </row>
    <row r="124" spans="2:65" s="11" customFormat="1" ht="22.9" customHeight="1">
      <c r="B124" s="124"/>
      <c r="D124" s="125" t="s">
        <v>82</v>
      </c>
      <c r="E124" s="134" t="s">
        <v>2583</v>
      </c>
      <c r="F124" s="134" t="s">
        <v>2584</v>
      </c>
      <c r="I124" s="127"/>
      <c r="J124" s="135">
        <f>BK124</f>
        <v>0</v>
      </c>
      <c r="L124" s="124"/>
      <c r="M124" s="129"/>
      <c r="P124" s="130">
        <f>SUM(P125:P128)</f>
        <v>0</v>
      </c>
      <c r="R124" s="130">
        <f>SUM(R125:R128)</f>
        <v>0</v>
      </c>
      <c r="T124" s="131">
        <f>SUM(T125:T128)</f>
        <v>0</v>
      </c>
      <c r="AR124" s="125" t="s">
        <v>91</v>
      </c>
      <c r="AT124" s="132" t="s">
        <v>82</v>
      </c>
      <c r="AU124" s="132" t="s">
        <v>21</v>
      </c>
      <c r="AY124" s="125" t="s">
        <v>194</v>
      </c>
      <c r="BK124" s="133">
        <f>SUM(BK125:BK128)</f>
        <v>0</v>
      </c>
    </row>
    <row r="125" spans="2:65" s="1" customFormat="1" ht="16.5" customHeight="1">
      <c r="B125" s="32"/>
      <c r="C125" s="136" t="s">
        <v>21</v>
      </c>
      <c r="D125" s="136" t="s">
        <v>197</v>
      </c>
      <c r="E125" s="137" t="s">
        <v>2585</v>
      </c>
      <c r="F125" s="138" t="s">
        <v>2586</v>
      </c>
      <c r="G125" s="139" t="s">
        <v>200</v>
      </c>
      <c r="H125" s="140">
        <v>1</v>
      </c>
      <c r="I125" s="141"/>
      <c r="J125" s="142">
        <f>ROUND(I125*H125,2)</f>
        <v>0</v>
      </c>
      <c r="K125" s="138" t="s">
        <v>1</v>
      </c>
      <c r="L125" s="32"/>
      <c r="M125" s="143" t="s">
        <v>1</v>
      </c>
      <c r="N125" s="144" t="s">
        <v>48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352</v>
      </c>
      <c r="AT125" s="147" t="s">
        <v>197</v>
      </c>
      <c r="AU125" s="147" t="s">
        <v>91</v>
      </c>
      <c r="AY125" s="17" t="s">
        <v>194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7" t="s">
        <v>21</v>
      </c>
      <c r="BK125" s="148">
        <f>ROUND(I125*H125,2)</f>
        <v>0</v>
      </c>
      <c r="BL125" s="17" t="s">
        <v>352</v>
      </c>
      <c r="BM125" s="147" t="s">
        <v>2587</v>
      </c>
    </row>
    <row r="126" spans="2:65" s="1" customFormat="1" ht="58.5">
      <c r="B126" s="32"/>
      <c r="D126" s="149" t="s">
        <v>202</v>
      </c>
      <c r="F126" s="150" t="s">
        <v>2588</v>
      </c>
      <c r="I126" s="151"/>
      <c r="L126" s="32"/>
      <c r="M126" s="152"/>
      <c r="T126" s="56"/>
      <c r="AT126" s="17" t="s">
        <v>202</v>
      </c>
      <c r="AU126" s="17" t="s">
        <v>91</v>
      </c>
    </row>
    <row r="127" spans="2:65" s="1" customFormat="1" ht="24.2" customHeight="1">
      <c r="B127" s="32"/>
      <c r="C127" s="136" t="s">
        <v>91</v>
      </c>
      <c r="D127" s="136" t="s">
        <v>197</v>
      </c>
      <c r="E127" s="137" t="s">
        <v>2589</v>
      </c>
      <c r="F127" s="138" t="s">
        <v>2590</v>
      </c>
      <c r="G127" s="139" t="s">
        <v>200</v>
      </c>
      <c r="H127" s="140">
        <v>1</v>
      </c>
      <c r="I127" s="141"/>
      <c r="J127" s="142">
        <f>ROUND(I127*H127,2)</f>
        <v>0</v>
      </c>
      <c r="K127" s="138" t="s">
        <v>1</v>
      </c>
      <c r="L127" s="32"/>
      <c r="M127" s="143" t="s">
        <v>1</v>
      </c>
      <c r="N127" s="144" t="s">
        <v>48</v>
      </c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352</v>
      </c>
      <c r="AT127" s="147" t="s">
        <v>197</v>
      </c>
      <c r="AU127" s="147" t="s">
        <v>91</v>
      </c>
      <c r="AY127" s="17" t="s">
        <v>194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7" t="s">
        <v>21</v>
      </c>
      <c r="BK127" s="148">
        <f>ROUND(I127*H127,2)</f>
        <v>0</v>
      </c>
      <c r="BL127" s="17" t="s">
        <v>352</v>
      </c>
      <c r="BM127" s="147" t="s">
        <v>2591</v>
      </c>
    </row>
    <row r="128" spans="2:65" s="1" customFormat="1" ht="29.25">
      <c r="B128" s="32"/>
      <c r="D128" s="149" t="s">
        <v>202</v>
      </c>
      <c r="F128" s="150" t="s">
        <v>2592</v>
      </c>
      <c r="I128" s="151"/>
      <c r="L128" s="32"/>
      <c r="M128" s="153"/>
      <c r="N128" s="154"/>
      <c r="O128" s="154"/>
      <c r="P128" s="154"/>
      <c r="Q128" s="154"/>
      <c r="R128" s="154"/>
      <c r="S128" s="154"/>
      <c r="T128" s="155"/>
      <c r="AT128" s="17" t="s">
        <v>202</v>
      </c>
      <c r="AU128" s="17" t="s">
        <v>91</v>
      </c>
    </row>
    <row r="129" spans="2:12" s="1" customFormat="1" ht="6.95" customHeight="1">
      <c r="B129" s="44"/>
      <c r="C129" s="45"/>
      <c r="D129" s="45"/>
      <c r="E129" s="45"/>
      <c r="F129" s="45"/>
      <c r="G129" s="45"/>
      <c r="H129" s="45"/>
      <c r="I129" s="45"/>
      <c r="J129" s="45"/>
      <c r="K129" s="45"/>
      <c r="L129" s="32"/>
    </row>
  </sheetData>
  <sheetProtection algorithmName="SHA-512" hashValue="ViNhSdIV/ujn0qa6wpEp+BrhV++DYeNwq30OzoDbh0I6fXrQpzJN99OKX64yzPAkEE3A18RJjhf6c7J4XNafEQ==" saltValue="0MF+xK8CWvjC2IE/Riik4OcwLLVZq775AgSvvFgzav9bdBwLO1fcpOCVynGulNMgHaAbEH3fEQtPSpolqkD/RQ==" spinCount="100000" sheet="1" objects="1" scenarios="1" formatColumns="0" formatRows="0" autoFilter="0"/>
  <autoFilter ref="C121:K128" xr:uid="{00000000-0009-0000-0000-00000F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129"/>
  <sheetViews>
    <sheetView showGridLines="0" tabSelected="1" topLeftCell="A99" workbookViewId="0">
      <selection activeCell="I126" sqref="I126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164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</row>
    <row r="4" spans="2:46" ht="24.95" customHeight="1">
      <c r="B4" s="20"/>
      <c r="D4" s="21" t="s">
        <v>166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0" t="str">
        <f>'Rekapitulace stavby'!K6</f>
        <v>ZTV Pacov II.etapa - pod etapa č.3</v>
      </c>
      <c r="F7" s="241"/>
      <c r="G7" s="241"/>
      <c r="H7" s="241"/>
      <c r="L7" s="20"/>
    </row>
    <row r="8" spans="2:46" ht="12" customHeight="1">
      <c r="B8" s="20"/>
      <c r="D8" s="27" t="s">
        <v>167</v>
      </c>
      <c r="L8" s="20"/>
    </row>
    <row r="9" spans="2:46" s="1" customFormat="1" ht="16.5" customHeight="1">
      <c r="B9" s="32"/>
      <c r="E9" s="240" t="s">
        <v>2593</v>
      </c>
      <c r="F9" s="242"/>
      <c r="G9" s="242"/>
      <c r="H9" s="242"/>
      <c r="L9" s="32"/>
    </row>
    <row r="10" spans="2:46" s="1" customFormat="1" ht="12" customHeight="1">
      <c r="B10" s="32"/>
      <c r="D10" s="27" t="s">
        <v>169</v>
      </c>
      <c r="L10" s="32"/>
    </row>
    <row r="11" spans="2:46" s="1" customFormat="1" ht="30" customHeight="1">
      <c r="B11" s="32"/>
      <c r="E11" s="205" t="s">
        <v>2593</v>
      </c>
      <c r="F11" s="242"/>
      <c r="G11" s="242"/>
      <c r="H11" s="242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19</v>
      </c>
      <c r="F13" s="25" t="s">
        <v>165</v>
      </c>
      <c r="I13" s="27" t="s">
        <v>20</v>
      </c>
      <c r="J13" s="25" t="s">
        <v>1</v>
      </c>
      <c r="L13" s="32"/>
    </row>
    <row r="14" spans="2:46" s="1" customFormat="1" ht="12" customHeight="1">
      <c r="B14" s="32"/>
      <c r="D14" s="27" t="s">
        <v>22</v>
      </c>
      <c r="F14" s="25" t="s">
        <v>23</v>
      </c>
      <c r="I14" s="27" t="s">
        <v>24</v>
      </c>
      <c r="J14" s="52" t="str">
        <f>'Rekapitulace stavby'!AN8</f>
        <v>9. 8. 2024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28</v>
      </c>
      <c r="I16" s="27" t="s">
        <v>29</v>
      </c>
      <c r="J16" s="25" t="s">
        <v>30</v>
      </c>
      <c r="L16" s="32"/>
    </row>
    <row r="17" spans="2:12" s="1" customFormat="1" ht="18" customHeight="1">
      <c r="B17" s="32"/>
      <c r="E17" s="25" t="s">
        <v>23</v>
      </c>
      <c r="I17" s="27" t="s">
        <v>31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32</v>
      </c>
      <c r="I19" s="27" t="s">
        <v>29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3" t="str">
        <f>'Rekapitulace stavby'!E14</f>
        <v>Vyplň údaj</v>
      </c>
      <c r="F20" s="224"/>
      <c r="G20" s="224"/>
      <c r="H20" s="224"/>
      <c r="I20" s="27" t="s">
        <v>31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34</v>
      </c>
      <c r="I22" s="27" t="s">
        <v>29</v>
      </c>
      <c r="J22" s="25" t="s">
        <v>35</v>
      </c>
      <c r="L22" s="32"/>
    </row>
    <row r="23" spans="2:12" s="1" customFormat="1" ht="18" customHeight="1">
      <c r="B23" s="32"/>
      <c r="E23" s="25" t="s">
        <v>36</v>
      </c>
      <c r="I23" s="27" t="s">
        <v>31</v>
      </c>
      <c r="J23" s="25" t="s">
        <v>37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39</v>
      </c>
      <c r="I25" s="27" t="s">
        <v>29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31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41</v>
      </c>
      <c r="L28" s="32"/>
    </row>
    <row r="29" spans="2:12" s="7" customFormat="1" ht="250.5" customHeight="1">
      <c r="B29" s="94"/>
      <c r="E29" s="229" t="s">
        <v>2581</v>
      </c>
      <c r="F29" s="229"/>
      <c r="G29" s="229"/>
      <c r="H29" s="229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43</v>
      </c>
      <c r="J32" s="66">
        <f>ROUND(J122,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45</v>
      </c>
      <c r="I34" s="35" t="s">
        <v>44</v>
      </c>
      <c r="J34" s="35" t="s">
        <v>46</v>
      </c>
      <c r="L34" s="32"/>
    </row>
    <row r="35" spans="2:12" s="1" customFormat="1" ht="14.45" customHeight="1">
      <c r="B35" s="32"/>
      <c r="D35" s="55" t="s">
        <v>47</v>
      </c>
      <c r="E35" s="27" t="s">
        <v>48</v>
      </c>
      <c r="F35" s="86">
        <f>ROUND((SUM(BE122:BE128)),  2)</f>
        <v>0</v>
      </c>
      <c r="I35" s="96">
        <v>0.21</v>
      </c>
      <c r="J35" s="86">
        <f>ROUND(((SUM(BE122:BE128))*I35),  2)</f>
        <v>0</v>
      </c>
      <c r="L35" s="32"/>
    </row>
    <row r="36" spans="2:12" s="1" customFormat="1" ht="14.45" customHeight="1">
      <c r="B36" s="32"/>
      <c r="E36" s="27" t="s">
        <v>49</v>
      </c>
      <c r="F36" s="86">
        <f>ROUND((SUM(BF122:BF128)),  2)</f>
        <v>0</v>
      </c>
      <c r="I36" s="96">
        <v>0.12</v>
      </c>
      <c r="J36" s="86">
        <f>ROUND(((SUM(BF122:BF128))*I36),  2)</f>
        <v>0</v>
      </c>
      <c r="L36" s="32"/>
    </row>
    <row r="37" spans="2:12" s="1" customFormat="1" ht="14.45" hidden="1" customHeight="1">
      <c r="B37" s="32"/>
      <c r="E37" s="27" t="s">
        <v>50</v>
      </c>
      <c r="F37" s="86">
        <f>ROUND((SUM(BG122:BG128)),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51</v>
      </c>
      <c r="F38" s="86">
        <f>ROUND((SUM(BH122:BH128)),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52</v>
      </c>
      <c r="F39" s="86">
        <f>ROUND((SUM(BI122:BI128)),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53</v>
      </c>
      <c r="E41" s="57"/>
      <c r="F41" s="57"/>
      <c r="G41" s="99" t="s">
        <v>54</v>
      </c>
      <c r="H41" s="100" t="s">
        <v>55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56</v>
      </c>
      <c r="E50" s="42"/>
      <c r="F50" s="42"/>
      <c r="G50" s="41" t="s">
        <v>57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58</v>
      </c>
      <c r="E61" s="34"/>
      <c r="F61" s="103" t="s">
        <v>59</v>
      </c>
      <c r="G61" s="43" t="s">
        <v>58</v>
      </c>
      <c r="H61" s="34"/>
      <c r="I61" s="34"/>
      <c r="J61" s="104" t="s">
        <v>59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60</v>
      </c>
      <c r="E65" s="42"/>
      <c r="F65" s="42"/>
      <c r="G65" s="41" t="s">
        <v>61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58</v>
      </c>
      <c r="E76" s="34"/>
      <c r="F76" s="103" t="s">
        <v>59</v>
      </c>
      <c r="G76" s="43" t="s">
        <v>58</v>
      </c>
      <c r="H76" s="34"/>
      <c r="I76" s="34"/>
      <c r="J76" s="104" t="s">
        <v>59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171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0" t="str">
        <f>E7</f>
        <v>ZTV Pacov II.etapa - pod etapa č.3</v>
      </c>
      <c r="F85" s="241"/>
      <c r="G85" s="241"/>
      <c r="H85" s="241"/>
      <c r="L85" s="32"/>
    </row>
    <row r="86" spans="2:12" ht="12" customHeight="1">
      <c r="B86" s="20"/>
      <c r="C86" s="27" t="s">
        <v>167</v>
      </c>
      <c r="L86" s="20"/>
    </row>
    <row r="87" spans="2:12" s="1" customFormat="1" ht="16.5" customHeight="1">
      <c r="B87" s="32"/>
      <c r="E87" s="240" t="s">
        <v>2593</v>
      </c>
      <c r="F87" s="242"/>
      <c r="G87" s="242"/>
      <c r="H87" s="242"/>
      <c r="L87" s="32"/>
    </row>
    <row r="88" spans="2:12" s="1" customFormat="1" ht="12" customHeight="1">
      <c r="B88" s="32"/>
      <c r="C88" s="27" t="s">
        <v>169</v>
      </c>
      <c r="L88" s="32"/>
    </row>
    <row r="89" spans="2:12" s="1" customFormat="1" ht="30" customHeight="1">
      <c r="B89" s="32"/>
      <c r="E89" s="205" t="str">
        <f>E11</f>
        <v>IO-09 - Přeložka sloupu VN (řešeno samostatně firmou EG.D)</v>
      </c>
      <c r="F89" s="242"/>
      <c r="G89" s="242"/>
      <c r="H89" s="242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22</v>
      </c>
      <c r="F91" s="25" t="str">
        <f>F14</f>
        <v>město Pacov</v>
      </c>
      <c r="I91" s="27" t="s">
        <v>24</v>
      </c>
      <c r="J91" s="52" t="str">
        <f>IF(J14="","",J14)</f>
        <v>9. 8. 2024</v>
      </c>
      <c r="L91" s="32"/>
    </row>
    <row r="92" spans="2:12" s="1" customFormat="1" ht="6.95" customHeight="1">
      <c r="B92" s="32"/>
      <c r="L92" s="32"/>
    </row>
    <row r="93" spans="2:12" s="1" customFormat="1" ht="25.7" customHeight="1">
      <c r="B93" s="32"/>
      <c r="C93" s="27" t="s">
        <v>28</v>
      </c>
      <c r="F93" s="25" t="str">
        <f>E17</f>
        <v>město Pacov</v>
      </c>
      <c r="I93" s="27" t="s">
        <v>34</v>
      </c>
      <c r="J93" s="30" t="str">
        <f>E23</f>
        <v>PROJEKT CENTRUM NOVA s.r.o.</v>
      </c>
      <c r="L93" s="32"/>
    </row>
    <row r="94" spans="2:12" s="1" customFormat="1" ht="15.2" customHeight="1">
      <c r="B94" s="32"/>
      <c r="C94" s="27" t="s">
        <v>32</v>
      </c>
      <c r="F94" s="25" t="str">
        <f>IF(E20="","",E20)</f>
        <v>Vyplň údaj</v>
      </c>
      <c r="I94" s="27" t="s">
        <v>39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172</v>
      </c>
      <c r="D96" s="97"/>
      <c r="E96" s="97"/>
      <c r="F96" s="97"/>
      <c r="G96" s="97"/>
      <c r="H96" s="97"/>
      <c r="I96" s="97"/>
      <c r="J96" s="106" t="s">
        <v>173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174</v>
      </c>
      <c r="J98" s="66">
        <f>J122</f>
        <v>0</v>
      </c>
      <c r="L98" s="32"/>
      <c r="AU98" s="17" t="s">
        <v>175</v>
      </c>
    </row>
    <row r="99" spans="2:47" s="8" customFormat="1" ht="24.95" customHeight="1">
      <c r="B99" s="108"/>
      <c r="D99" s="109" t="s">
        <v>747</v>
      </c>
      <c r="E99" s="110"/>
      <c r="F99" s="110"/>
      <c r="G99" s="110"/>
      <c r="H99" s="110"/>
      <c r="I99" s="110"/>
      <c r="J99" s="111">
        <f>J123</f>
        <v>0</v>
      </c>
      <c r="L99" s="108"/>
    </row>
    <row r="100" spans="2:47" s="9" customFormat="1" ht="19.899999999999999" customHeight="1">
      <c r="B100" s="112"/>
      <c r="D100" s="113" t="s">
        <v>2582</v>
      </c>
      <c r="E100" s="114"/>
      <c r="F100" s="114"/>
      <c r="G100" s="114"/>
      <c r="H100" s="114"/>
      <c r="I100" s="114"/>
      <c r="J100" s="115">
        <f>J124</f>
        <v>0</v>
      </c>
      <c r="L100" s="112"/>
    </row>
    <row r="101" spans="2:47" s="1" customFormat="1" ht="21.75" customHeight="1">
      <c r="B101" s="32"/>
      <c r="L101" s="32"/>
    </row>
    <row r="102" spans="2:47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47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47" s="1" customFormat="1" ht="24.95" customHeight="1">
      <c r="B107" s="32"/>
      <c r="C107" s="21" t="s">
        <v>178</v>
      </c>
      <c r="L107" s="32"/>
    </row>
    <row r="108" spans="2:47" s="1" customFormat="1" ht="6.95" customHeight="1">
      <c r="B108" s="32"/>
      <c r="L108" s="32"/>
    </row>
    <row r="109" spans="2:47" s="1" customFormat="1" ht="12" customHeight="1">
      <c r="B109" s="32"/>
      <c r="C109" s="27" t="s">
        <v>16</v>
      </c>
      <c r="L109" s="32"/>
    </row>
    <row r="110" spans="2:47" s="1" customFormat="1" ht="16.5" customHeight="1">
      <c r="B110" s="32"/>
      <c r="E110" s="240" t="str">
        <f>E7</f>
        <v>ZTV Pacov II.etapa - pod etapa č.3</v>
      </c>
      <c r="F110" s="241"/>
      <c r="G110" s="241"/>
      <c r="H110" s="241"/>
      <c r="L110" s="32"/>
    </row>
    <row r="111" spans="2:47" ht="12" customHeight="1">
      <c r="B111" s="20"/>
      <c r="C111" s="27" t="s">
        <v>167</v>
      </c>
      <c r="L111" s="20"/>
    </row>
    <row r="112" spans="2:47" s="1" customFormat="1" ht="16.5" customHeight="1">
      <c r="B112" s="32"/>
      <c r="E112" s="240" t="s">
        <v>2593</v>
      </c>
      <c r="F112" s="242"/>
      <c r="G112" s="242"/>
      <c r="H112" s="242"/>
      <c r="L112" s="32"/>
    </row>
    <row r="113" spans="2:65" s="1" customFormat="1" ht="12" customHeight="1">
      <c r="B113" s="32"/>
      <c r="C113" s="27" t="s">
        <v>169</v>
      </c>
      <c r="L113" s="32"/>
    </row>
    <row r="114" spans="2:65" s="1" customFormat="1" ht="30" customHeight="1">
      <c r="B114" s="32"/>
      <c r="E114" s="205" t="str">
        <f>E11</f>
        <v>IO-09 - Přeložka sloupu VN (řešeno samostatně firmou EG.D)</v>
      </c>
      <c r="F114" s="242"/>
      <c r="G114" s="242"/>
      <c r="H114" s="242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22</v>
      </c>
      <c r="F116" s="25" t="str">
        <f>F14</f>
        <v>město Pacov</v>
      </c>
      <c r="I116" s="27" t="s">
        <v>24</v>
      </c>
      <c r="J116" s="52" t="str">
        <f>IF(J14="","",J14)</f>
        <v>9. 8. 2024</v>
      </c>
      <c r="L116" s="32"/>
    </row>
    <row r="117" spans="2:65" s="1" customFormat="1" ht="6.95" customHeight="1">
      <c r="B117" s="32"/>
      <c r="L117" s="32"/>
    </row>
    <row r="118" spans="2:65" s="1" customFormat="1" ht="25.7" customHeight="1">
      <c r="B118" s="32"/>
      <c r="C118" s="27" t="s">
        <v>28</v>
      </c>
      <c r="F118" s="25" t="str">
        <f>E17</f>
        <v>město Pacov</v>
      </c>
      <c r="I118" s="27" t="s">
        <v>34</v>
      </c>
      <c r="J118" s="30" t="str">
        <f>E23</f>
        <v>PROJEKT CENTRUM NOVA s.r.o.</v>
      </c>
      <c r="L118" s="32"/>
    </row>
    <row r="119" spans="2:65" s="1" customFormat="1" ht="15.2" customHeight="1">
      <c r="B119" s="32"/>
      <c r="C119" s="27" t="s">
        <v>32</v>
      </c>
      <c r="F119" s="25" t="str">
        <f>IF(E20="","",E20)</f>
        <v>Vyplň údaj</v>
      </c>
      <c r="I119" s="27" t="s">
        <v>39</v>
      </c>
      <c r="J119" s="30" t="str">
        <f>E26</f>
        <v xml:space="preserve"> 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6"/>
      <c r="C121" s="117" t="s">
        <v>179</v>
      </c>
      <c r="D121" s="118" t="s">
        <v>68</v>
      </c>
      <c r="E121" s="118" t="s">
        <v>64</v>
      </c>
      <c r="F121" s="118" t="s">
        <v>65</v>
      </c>
      <c r="G121" s="118" t="s">
        <v>180</v>
      </c>
      <c r="H121" s="118" t="s">
        <v>181</v>
      </c>
      <c r="I121" s="118" t="s">
        <v>182</v>
      </c>
      <c r="J121" s="118" t="s">
        <v>173</v>
      </c>
      <c r="K121" s="119" t="s">
        <v>183</v>
      </c>
      <c r="L121" s="116"/>
      <c r="M121" s="59" t="s">
        <v>1</v>
      </c>
      <c r="N121" s="60" t="s">
        <v>47</v>
      </c>
      <c r="O121" s="60" t="s">
        <v>184</v>
      </c>
      <c r="P121" s="60" t="s">
        <v>185</v>
      </c>
      <c r="Q121" s="60" t="s">
        <v>186</v>
      </c>
      <c r="R121" s="60" t="s">
        <v>187</v>
      </c>
      <c r="S121" s="60" t="s">
        <v>188</v>
      </c>
      <c r="T121" s="61" t="s">
        <v>189</v>
      </c>
    </row>
    <row r="122" spans="2:65" s="1" customFormat="1" ht="22.9" customHeight="1">
      <c r="B122" s="32"/>
      <c r="C122" s="64" t="s">
        <v>190</v>
      </c>
      <c r="J122" s="120">
        <f>BK122</f>
        <v>0</v>
      </c>
      <c r="L122" s="32"/>
      <c r="M122" s="62"/>
      <c r="N122" s="53"/>
      <c r="O122" s="53"/>
      <c r="P122" s="121">
        <f>P123</f>
        <v>0</v>
      </c>
      <c r="Q122" s="53"/>
      <c r="R122" s="121">
        <f>R123</f>
        <v>0</v>
      </c>
      <c r="S122" s="53"/>
      <c r="T122" s="122">
        <f>T123</f>
        <v>0</v>
      </c>
      <c r="AT122" s="17" t="s">
        <v>82</v>
      </c>
      <c r="AU122" s="17" t="s">
        <v>175</v>
      </c>
      <c r="BK122" s="123">
        <f>BK123</f>
        <v>0</v>
      </c>
    </row>
    <row r="123" spans="2:65" s="11" customFormat="1" ht="25.9" customHeight="1">
      <c r="B123" s="124"/>
      <c r="D123" s="125" t="s">
        <v>82</v>
      </c>
      <c r="E123" s="126" t="s">
        <v>902</v>
      </c>
      <c r="F123" s="126" t="s">
        <v>903</v>
      </c>
      <c r="I123" s="127"/>
      <c r="J123" s="128">
        <f>BK123</f>
        <v>0</v>
      </c>
      <c r="L123" s="124"/>
      <c r="M123" s="129"/>
      <c r="P123" s="130">
        <f>P124</f>
        <v>0</v>
      </c>
      <c r="R123" s="130">
        <f>R124</f>
        <v>0</v>
      </c>
      <c r="T123" s="131">
        <f>T124</f>
        <v>0</v>
      </c>
      <c r="AR123" s="125" t="s">
        <v>91</v>
      </c>
      <c r="AT123" s="132" t="s">
        <v>82</v>
      </c>
      <c r="AU123" s="132" t="s">
        <v>83</v>
      </c>
      <c r="AY123" s="125" t="s">
        <v>194</v>
      </c>
      <c r="BK123" s="133">
        <f>BK124</f>
        <v>0</v>
      </c>
    </row>
    <row r="124" spans="2:65" s="11" customFormat="1" ht="22.9" customHeight="1">
      <c r="B124" s="124"/>
      <c r="D124" s="125" t="s">
        <v>82</v>
      </c>
      <c r="E124" s="134" t="s">
        <v>2583</v>
      </c>
      <c r="F124" s="134" t="s">
        <v>2584</v>
      </c>
      <c r="I124" s="127"/>
      <c r="J124" s="135">
        <f>BK124</f>
        <v>0</v>
      </c>
      <c r="L124" s="124"/>
      <c r="M124" s="129"/>
      <c r="P124" s="130">
        <f>SUM(P125:P128)</f>
        <v>0</v>
      </c>
      <c r="R124" s="130">
        <f>SUM(R125:R128)</f>
        <v>0</v>
      </c>
      <c r="T124" s="131">
        <f>SUM(T125:T128)</f>
        <v>0</v>
      </c>
      <c r="AR124" s="125" t="s">
        <v>91</v>
      </c>
      <c r="AT124" s="132" t="s">
        <v>82</v>
      </c>
      <c r="AU124" s="132" t="s">
        <v>21</v>
      </c>
      <c r="AY124" s="125" t="s">
        <v>194</v>
      </c>
      <c r="BK124" s="133">
        <f>SUM(BK125:BK128)</f>
        <v>0</v>
      </c>
    </row>
    <row r="125" spans="2:65" s="1" customFormat="1" ht="16.5" customHeight="1">
      <c r="B125" s="32"/>
      <c r="C125" s="136" t="s">
        <v>21</v>
      </c>
      <c r="D125" s="136" t="s">
        <v>197</v>
      </c>
      <c r="E125" s="137" t="s">
        <v>2594</v>
      </c>
      <c r="F125" s="138" t="s">
        <v>2595</v>
      </c>
      <c r="G125" s="139" t="s">
        <v>200</v>
      </c>
      <c r="H125" s="140">
        <v>0</v>
      </c>
      <c r="I125" s="141"/>
      <c r="J125" s="142">
        <f>ROUND(I125*H125,2)</f>
        <v>0</v>
      </c>
      <c r="K125" s="138" t="s">
        <v>1</v>
      </c>
      <c r="L125" s="32"/>
      <c r="M125" s="143" t="s">
        <v>1</v>
      </c>
      <c r="N125" s="144" t="s">
        <v>48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352</v>
      </c>
      <c r="AT125" s="147" t="s">
        <v>197</v>
      </c>
      <c r="AU125" s="147" t="s">
        <v>91</v>
      </c>
      <c r="AY125" s="17" t="s">
        <v>194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7" t="s">
        <v>21</v>
      </c>
      <c r="BK125" s="148">
        <f>ROUND(I125*H125,2)</f>
        <v>0</v>
      </c>
      <c r="BL125" s="17" t="s">
        <v>352</v>
      </c>
      <c r="BM125" s="147" t="s">
        <v>2596</v>
      </c>
    </row>
    <row r="126" spans="2:65" s="1" customFormat="1" ht="58.5">
      <c r="B126" s="32"/>
      <c r="D126" s="149" t="s">
        <v>202</v>
      </c>
      <c r="F126" s="150" t="s">
        <v>2597</v>
      </c>
      <c r="I126" s="151"/>
      <c r="L126" s="32"/>
      <c r="M126" s="152"/>
      <c r="T126" s="56"/>
      <c r="AT126" s="17" t="s">
        <v>202</v>
      </c>
      <c r="AU126" s="17" t="s">
        <v>91</v>
      </c>
    </row>
    <row r="127" spans="2:65" s="1" customFormat="1" ht="24.2" customHeight="1">
      <c r="B127" s="32"/>
      <c r="C127" s="136" t="s">
        <v>91</v>
      </c>
      <c r="D127" s="136" t="s">
        <v>197</v>
      </c>
      <c r="E127" s="137" t="s">
        <v>2598</v>
      </c>
      <c r="F127" s="138" t="s">
        <v>2599</v>
      </c>
      <c r="G127" s="139" t="s">
        <v>200</v>
      </c>
      <c r="H127" s="140">
        <v>1</v>
      </c>
      <c r="I127" s="141"/>
      <c r="J127" s="142">
        <f>ROUND(I127*H127,2)</f>
        <v>0</v>
      </c>
      <c r="K127" s="138" t="s">
        <v>1</v>
      </c>
      <c r="L127" s="32"/>
      <c r="M127" s="143" t="s">
        <v>1</v>
      </c>
      <c r="N127" s="144" t="s">
        <v>48</v>
      </c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352</v>
      </c>
      <c r="AT127" s="147" t="s">
        <v>197</v>
      </c>
      <c r="AU127" s="147" t="s">
        <v>91</v>
      </c>
      <c r="AY127" s="17" t="s">
        <v>194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7" t="s">
        <v>21</v>
      </c>
      <c r="BK127" s="148">
        <f>ROUND(I127*H127,2)</f>
        <v>0</v>
      </c>
      <c r="BL127" s="17" t="s">
        <v>352</v>
      </c>
      <c r="BM127" s="147" t="s">
        <v>2600</v>
      </c>
    </row>
    <row r="128" spans="2:65" s="1" customFormat="1" ht="29.25">
      <c r="B128" s="32"/>
      <c r="D128" s="149" t="s">
        <v>202</v>
      </c>
      <c r="F128" s="150" t="s">
        <v>2601</v>
      </c>
      <c r="I128" s="151"/>
      <c r="L128" s="32"/>
      <c r="M128" s="153"/>
      <c r="N128" s="154"/>
      <c r="O128" s="154"/>
      <c r="P128" s="154"/>
      <c r="Q128" s="154"/>
      <c r="R128" s="154"/>
      <c r="S128" s="154"/>
      <c r="T128" s="155"/>
      <c r="AT128" s="17" t="s">
        <v>202</v>
      </c>
      <c r="AU128" s="17" t="s">
        <v>91</v>
      </c>
    </row>
    <row r="129" spans="2:12" s="1" customFormat="1" ht="6.95" customHeight="1">
      <c r="B129" s="44"/>
      <c r="C129" s="45"/>
      <c r="D129" s="45"/>
      <c r="E129" s="45"/>
      <c r="F129" s="45"/>
      <c r="G129" s="45"/>
      <c r="H129" s="45"/>
      <c r="I129" s="45"/>
      <c r="J129" s="45"/>
      <c r="K129" s="45"/>
      <c r="L129" s="32"/>
    </row>
  </sheetData>
  <sheetProtection algorithmName="SHA-512" hashValue="aWnVNEQXlCtDj35KnqjkF5kJ7AU67W433Akv/8W7wt7POPZ0wuUde92jk7aODlk6dS4hQwgX3/uZ7iuo5vAbDg==" saltValue="rSox0oDs6NkxQn2aHfaELxqPT3+rGJE6uRVbBAiLMkHysdkfwd5sXu7CiDDZI+sEepyFHqd5ddHEti1aIEo2fw==" spinCount="100000" sheet="1" objects="1" scenarios="1" formatColumns="0" formatRows="0" autoFilter="0"/>
  <autoFilter ref="C121:K128" xr:uid="{00000000-0009-0000-0000-000010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94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</row>
    <row r="4" spans="2:46" ht="24.95" customHeight="1">
      <c r="B4" s="20"/>
      <c r="D4" s="21" t="s">
        <v>166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0" t="str">
        <f>'Rekapitulace stavby'!K6</f>
        <v>ZTV Pacov II.etapa - pod etapa č.3</v>
      </c>
      <c r="F7" s="241"/>
      <c r="G7" s="241"/>
      <c r="H7" s="241"/>
      <c r="L7" s="20"/>
    </row>
    <row r="8" spans="2:46" ht="12" customHeight="1">
      <c r="B8" s="20"/>
      <c r="D8" s="27" t="s">
        <v>167</v>
      </c>
      <c r="L8" s="20"/>
    </row>
    <row r="9" spans="2:46" s="1" customFormat="1" ht="16.5" customHeight="1">
      <c r="B9" s="32"/>
      <c r="E9" s="240" t="s">
        <v>168</v>
      </c>
      <c r="F9" s="242"/>
      <c r="G9" s="242"/>
      <c r="H9" s="242"/>
      <c r="L9" s="32"/>
    </row>
    <row r="10" spans="2:46" s="1" customFormat="1" ht="12" customHeight="1">
      <c r="B10" s="32"/>
      <c r="D10" s="27" t="s">
        <v>169</v>
      </c>
      <c r="L10" s="32"/>
    </row>
    <row r="11" spans="2:46" s="1" customFormat="1" ht="16.5" customHeight="1">
      <c r="B11" s="32"/>
      <c r="E11" s="205" t="s">
        <v>168</v>
      </c>
      <c r="F11" s="242"/>
      <c r="G11" s="242"/>
      <c r="H11" s="242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19</v>
      </c>
      <c r="F13" s="25" t="s">
        <v>1</v>
      </c>
      <c r="I13" s="27" t="s">
        <v>20</v>
      </c>
      <c r="J13" s="25" t="s">
        <v>1</v>
      </c>
      <c r="L13" s="32"/>
    </row>
    <row r="14" spans="2:46" s="1" customFormat="1" ht="12" customHeight="1">
      <c r="B14" s="32"/>
      <c r="D14" s="27" t="s">
        <v>22</v>
      </c>
      <c r="F14" s="25" t="s">
        <v>23</v>
      </c>
      <c r="I14" s="27" t="s">
        <v>24</v>
      </c>
      <c r="J14" s="52" t="str">
        <f>'Rekapitulace stavby'!AN8</f>
        <v>9. 8. 2024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28</v>
      </c>
      <c r="I16" s="27" t="s">
        <v>29</v>
      </c>
      <c r="J16" s="25" t="s">
        <v>30</v>
      </c>
      <c r="L16" s="32"/>
    </row>
    <row r="17" spans="2:12" s="1" customFormat="1" ht="18" customHeight="1">
      <c r="B17" s="32"/>
      <c r="E17" s="25" t="s">
        <v>23</v>
      </c>
      <c r="I17" s="27" t="s">
        <v>31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32</v>
      </c>
      <c r="I19" s="27" t="s">
        <v>29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3" t="str">
        <f>'Rekapitulace stavby'!E14</f>
        <v>Vyplň údaj</v>
      </c>
      <c r="F20" s="224"/>
      <c r="G20" s="224"/>
      <c r="H20" s="224"/>
      <c r="I20" s="27" t="s">
        <v>31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34</v>
      </c>
      <c r="I22" s="27" t="s">
        <v>29</v>
      </c>
      <c r="J22" s="25" t="s">
        <v>35</v>
      </c>
      <c r="L22" s="32"/>
    </row>
    <row r="23" spans="2:12" s="1" customFormat="1" ht="18" customHeight="1">
      <c r="B23" s="32"/>
      <c r="E23" s="25" t="s">
        <v>36</v>
      </c>
      <c r="I23" s="27" t="s">
        <v>31</v>
      </c>
      <c r="J23" s="25" t="s">
        <v>37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39</v>
      </c>
      <c r="I25" s="27" t="s">
        <v>29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31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41</v>
      </c>
      <c r="L28" s="32"/>
    </row>
    <row r="29" spans="2:12" s="7" customFormat="1" ht="274.5" customHeight="1">
      <c r="B29" s="94"/>
      <c r="E29" s="229" t="s">
        <v>170</v>
      </c>
      <c r="F29" s="229"/>
      <c r="G29" s="229"/>
      <c r="H29" s="229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43</v>
      </c>
      <c r="J32" s="66">
        <f>ROUND(J122,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45</v>
      </c>
      <c r="I34" s="35" t="s">
        <v>44</v>
      </c>
      <c r="J34" s="35" t="s">
        <v>46</v>
      </c>
      <c r="L34" s="32"/>
    </row>
    <row r="35" spans="2:12" s="1" customFormat="1" ht="14.45" customHeight="1">
      <c r="B35" s="32"/>
      <c r="D35" s="55" t="s">
        <v>47</v>
      </c>
      <c r="E35" s="27" t="s">
        <v>48</v>
      </c>
      <c r="F35" s="86">
        <f>ROUND((SUM(BE122:BE150)),  2)</f>
        <v>0</v>
      </c>
      <c r="I35" s="96">
        <v>0.21</v>
      </c>
      <c r="J35" s="86">
        <f>ROUND(((SUM(BE122:BE150))*I35),  2)</f>
        <v>0</v>
      </c>
      <c r="L35" s="32"/>
    </row>
    <row r="36" spans="2:12" s="1" customFormat="1" ht="14.45" customHeight="1">
      <c r="B36" s="32"/>
      <c r="E36" s="27" t="s">
        <v>49</v>
      </c>
      <c r="F36" s="86">
        <f>ROUND((SUM(BF122:BF150)),  2)</f>
        <v>0</v>
      </c>
      <c r="I36" s="96">
        <v>0.12</v>
      </c>
      <c r="J36" s="86">
        <f>ROUND(((SUM(BF122:BF150))*I36),  2)</f>
        <v>0</v>
      </c>
      <c r="L36" s="32"/>
    </row>
    <row r="37" spans="2:12" s="1" customFormat="1" ht="14.45" hidden="1" customHeight="1">
      <c r="B37" s="32"/>
      <c r="E37" s="27" t="s">
        <v>50</v>
      </c>
      <c r="F37" s="86">
        <f>ROUND((SUM(BG122:BG150)),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51</v>
      </c>
      <c r="F38" s="86">
        <f>ROUND((SUM(BH122:BH150)),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52</v>
      </c>
      <c r="F39" s="86">
        <f>ROUND((SUM(BI122:BI150)),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53</v>
      </c>
      <c r="E41" s="57"/>
      <c r="F41" s="57"/>
      <c r="G41" s="99" t="s">
        <v>54</v>
      </c>
      <c r="H41" s="100" t="s">
        <v>55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56</v>
      </c>
      <c r="E50" s="42"/>
      <c r="F50" s="42"/>
      <c r="G50" s="41" t="s">
        <v>57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58</v>
      </c>
      <c r="E61" s="34"/>
      <c r="F61" s="103" t="s">
        <v>59</v>
      </c>
      <c r="G61" s="43" t="s">
        <v>58</v>
      </c>
      <c r="H61" s="34"/>
      <c r="I61" s="34"/>
      <c r="J61" s="104" t="s">
        <v>59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60</v>
      </c>
      <c r="E65" s="42"/>
      <c r="F65" s="42"/>
      <c r="G65" s="41" t="s">
        <v>61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58</v>
      </c>
      <c r="E76" s="34"/>
      <c r="F76" s="103" t="s">
        <v>59</v>
      </c>
      <c r="G76" s="43" t="s">
        <v>58</v>
      </c>
      <c r="H76" s="34"/>
      <c r="I76" s="34"/>
      <c r="J76" s="104" t="s">
        <v>59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171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0" t="str">
        <f>E7</f>
        <v>ZTV Pacov II.etapa - pod etapa č.3</v>
      </c>
      <c r="F85" s="241"/>
      <c r="G85" s="241"/>
      <c r="H85" s="241"/>
      <c r="L85" s="32"/>
    </row>
    <row r="86" spans="2:12" ht="12" customHeight="1">
      <c r="B86" s="20"/>
      <c r="C86" s="27" t="s">
        <v>167</v>
      </c>
      <c r="L86" s="20"/>
    </row>
    <row r="87" spans="2:12" s="1" customFormat="1" ht="16.5" customHeight="1">
      <c r="B87" s="32"/>
      <c r="E87" s="240" t="s">
        <v>168</v>
      </c>
      <c r="F87" s="242"/>
      <c r="G87" s="242"/>
      <c r="H87" s="242"/>
      <c r="L87" s="32"/>
    </row>
    <row r="88" spans="2:12" s="1" customFormat="1" ht="12" customHeight="1">
      <c r="B88" s="32"/>
      <c r="C88" s="27" t="s">
        <v>169</v>
      </c>
      <c r="L88" s="32"/>
    </row>
    <row r="89" spans="2:12" s="1" customFormat="1" ht="16.5" customHeight="1">
      <c r="B89" s="32"/>
      <c r="E89" s="205" t="str">
        <f>E11</f>
        <v>VRN - Vedlejší a ostatní rozpočtové náklady</v>
      </c>
      <c r="F89" s="242"/>
      <c r="G89" s="242"/>
      <c r="H89" s="242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22</v>
      </c>
      <c r="F91" s="25" t="str">
        <f>F14</f>
        <v>město Pacov</v>
      </c>
      <c r="I91" s="27" t="s">
        <v>24</v>
      </c>
      <c r="J91" s="52" t="str">
        <f>IF(J14="","",J14)</f>
        <v>9. 8. 2024</v>
      </c>
      <c r="L91" s="32"/>
    </row>
    <row r="92" spans="2:12" s="1" customFormat="1" ht="6.95" customHeight="1">
      <c r="B92" s="32"/>
      <c r="L92" s="32"/>
    </row>
    <row r="93" spans="2:12" s="1" customFormat="1" ht="25.7" customHeight="1">
      <c r="B93" s="32"/>
      <c r="C93" s="27" t="s">
        <v>28</v>
      </c>
      <c r="F93" s="25" t="str">
        <f>E17</f>
        <v>město Pacov</v>
      </c>
      <c r="I93" s="27" t="s">
        <v>34</v>
      </c>
      <c r="J93" s="30" t="str">
        <f>E23</f>
        <v>PROJEKT CENTRUM NOVA s.r.o.</v>
      </c>
      <c r="L93" s="32"/>
    </row>
    <row r="94" spans="2:12" s="1" customFormat="1" ht="15.2" customHeight="1">
      <c r="B94" s="32"/>
      <c r="C94" s="27" t="s">
        <v>32</v>
      </c>
      <c r="F94" s="25" t="str">
        <f>IF(E20="","",E20)</f>
        <v>Vyplň údaj</v>
      </c>
      <c r="I94" s="27" t="s">
        <v>39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172</v>
      </c>
      <c r="D96" s="97"/>
      <c r="E96" s="97"/>
      <c r="F96" s="97"/>
      <c r="G96" s="97"/>
      <c r="H96" s="97"/>
      <c r="I96" s="97"/>
      <c r="J96" s="106" t="s">
        <v>173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174</v>
      </c>
      <c r="J98" s="66">
        <f>J122</f>
        <v>0</v>
      </c>
      <c r="L98" s="32"/>
      <c r="AU98" s="17" t="s">
        <v>175</v>
      </c>
    </row>
    <row r="99" spans="2:47" s="8" customFormat="1" ht="24.95" customHeight="1">
      <c r="B99" s="108"/>
      <c r="D99" s="109" t="s">
        <v>176</v>
      </c>
      <c r="E99" s="110"/>
      <c r="F99" s="110"/>
      <c r="G99" s="110"/>
      <c r="H99" s="110"/>
      <c r="I99" s="110"/>
      <c r="J99" s="111">
        <f>J123</f>
        <v>0</v>
      </c>
      <c r="L99" s="108"/>
    </row>
    <row r="100" spans="2:47" s="9" customFormat="1" ht="19.899999999999999" customHeight="1">
      <c r="B100" s="112"/>
      <c r="D100" s="113" t="s">
        <v>177</v>
      </c>
      <c r="E100" s="114"/>
      <c r="F100" s="114"/>
      <c r="G100" s="114"/>
      <c r="H100" s="114"/>
      <c r="I100" s="114"/>
      <c r="J100" s="115">
        <f>J124</f>
        <v>0</v>
      </c>
      <c r="L100" s="112"/>
    </row>
    <row r="101" spans="2:47" s="1" customFormat="1" ht="21.75" customHeight="1">
      <c r="B101" s="32"/>
      <c r="L101" s="32"/>
    </row>
    <row r="102" spans="2:47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47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47" s="1" customFormat="1" ht="24.95" customHeight="1">
      <c r="B107" s="32"/>
      <c r="C107" s="21" t="s">
        <v>178</v>
      </c>
      <c r="L107" s="32"/>
    </row>
    <row r="108" spans="2:47" s="1" customFormat="1" ht="6.95" customHeight="1">
      <c r="B108" s="32"/>
      <c r="L108" s="32"/>
    </row>
    <row r="109" spans="2:47" s="1" customFormat="1" ht="12" customHeight="1">
      <c r="B109" s="32"/>
      <c r="C109" s="27" t="s">
        <v>16</v>
      </c>
      <c r="L109" s="32"/>
    </row>
    <row r="110" spans="2:47" s="1" customFormat="1" ht="16.5" customHeight="1">
      <c r="B110" s="32"/>
      <c r="E110" s="240" t="str">
        <f>E7</f>
        <v>ZTV Pacov II.etapa - pod etapa č.3</v>
      </c>
      <c r="F110" s="241"/>
      <c r="G110" s="241"/>
      <c r="H110" s="241"/>
      <c r="L110" s="32"/>
    </row>
    <row r="111" spans="2:47" ht="12" customHeight="1">
      <c r="B111" s="20"/>
      <c r="C111" s="27" t="s">
        <v>167</v>
      </c>
      <c r="L111" s="20"/>
    </row>
    <row r="112" spans="2:47" s="1" customFormat="1" ht="16.5" customHeight="1">
      <c r="B112" s="32"/>
      <c r="E112" s="240" t="s">
        <v>168</v>
      </c>
      <c r="F112" s="242"/>
      <c r="G112" s="242"/>
      <c r="H112" s="242"/>
      <c r="L112" s="32"/>
    </row>
    <row r="113" spans="2:65" s="1" customFormat="1" ht="12" customHeight="1">
      <c r="B113" s="32"/>
      <c r="C113" s="27" t="s">
        <v>169</v>
      </c>
      <c r="L113" s="32"/>
    </row>
    <row r="114" spans="2:65" s="1" customFormat="1" ht="16.5" customHeight="1">
      <c r="B114" s="32"/>
      <c r="E114" s="205" t="str">
        <f>E11</f>
        <v>VRN - Vedlejší a ostatní rozpočtové náklady</v>
      </c>
      <c r="F114" s="242"/>
      <c r="G114" s="242"/>
      <c r="H114" s="242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22</v>
      </c>
      <c r="F116" s="25" t="str">
        <f>F14</f>
        <v>město Pacov</v>
      </c>
      <c r="I116" s="27" t="s">
        <v>24</v>
      </c>
      <c r="J116" s="52" t="str">
        <f>IF(J14="","",J14)</f>
        <v>9. 8. 2024</v>
      </c>
      <c r="L116" s="32"/>
    </row>
    <row r="117" spans="2:65" s="1" customFormat="1" ht="6.95" customHeight="1">
      <c r="B117" s="32"/>
      <c r="L117" s="32"/>
    </row>
    <row r="118" spans="2:65" s="1" customFormat="1" ht="25.7" customHeight="1">
      <c r="B118" s="32"/>
      <c r="C118" s="27" t="s">
        <v>28</v>
      </c>
      <c r="F118" s="25" t="str">
        <f>E17</f>
        <v>město Pacov</v>
      </c>
      <c r="I118" s="27" t="s">
        <v>34</v>
      </c>
      <c r="J118" s="30" t="str">
        <f>E23</f>
        <v>PROJEKT CENTRUM NOVA s.r.o.</v>
      </c>
      <c r="L118" s="32"/>
    </row>
    <row r="119" spans="2:65" s="1" customFormat="1" ht="15.2" customHeight="1">
      <c r="B119" s="32"/>
      <c r="C119" s="27" t="s">
        <v>32</v>
      </c>
      <c r="F119" s="25" t="str">
        <f>IF(E20="","",E20)</f>
        <v>Vyplň údaj</v>
      </c>
      <c r="I119" s="27" t="s">
        <v>39</v>
      </c>
      <c r="J119" s="30" t="str">
        <f>E26</f>
        <v xml:space="preserve"> 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6"/>
      <c r="C121" s="117" t="s">
        <v>179</v>
      </c>
      <c r="D121" s="118" t="s">
        <v>68</v>
      </c>
      <c r="E121" s="118" t="s">
        <v>64</v>
      </c>
      <c r="F121" s="118" t="s">
        <v>65</v>
      </c>
      <c r="G121" s="118" t="s">
        <v>180</v>
      </c>
      <c r="H121" s="118" t="s">
        <v>181</v>
      </c>
      <c r="I121" s="118" t="s">
        <v>182</v>
      </c>
      <c r="J121" s="118" t="s">
        <v>173</v>
      </c>
      <c r="K121" s="119" t="s">
        <v>183</v>
      </c>
      <c r="L121" s="116"/>
      <c r="M121" s="59" t="s">
        <v>1</v>
      </c>
      <c r="N121" s="60" t="s">
        <v>47</v>
      </c>
      <c r="O121" s="60" t="s">
        <v>184</v>
      </c>
      <c r="P121" s="60" t="s">
        <v>185</v>
      </c>
      <c r="Q121" s="60" t="s">
        <v>186</v>
      </c>
      <c r="R121" s="60" t="s">
        <v>187</v>
      </c>
      <c r="S121" s="60" t="s">
        <v>188</v>
      </c>
      <c r="T121" s="61" t="s">
        <v>189</v>
      </c>
    </row>
    <row r="122" spans="2:65" s="1" customFormat="1" ht="22.9" customHeight="1">
      <c r="B122" s="32"/>
      <c r="C122" s="64" t="s">
        <v>190</v>
      </c>
      <c r="J122" s="120">
        <f>BK122</f>
        <v>0</v>
      </c>
      <c r="L122" s="32"/>
      <c r="M122" s="62"/>
      <c r="N122" s="53"/>
      <c r="O122" s="53"/>
      <c r="P122" s="121">
        <f>P123</f>
        <v>0</v>
      </c>
      <c r="Q122" s="53"/>
      <c r="R122" s="121">
        <f>R123</f>
        <v>0</v>
      </c>
      <c r="S122" s="53"/>
      <c r="T122" s="122">
        <f>T123</f>
        <v>0</v>
      </c>
      <c r="AT122" s="17" t="s">
        <v>82</v>
      </c>
      <c r="AU122" s="17" t="s">
        <v>175</v>
      </c>
      <c r="BK122" s="123">
        <f>BK123</f>
        <v>0</v>
      </c>
    </row>
    <row r="123" spans="2:65" s="11" customFormat="1" ht="25.9" customHeight="1">
      <c r="B123" s="124"/>
      <c r="D123" s="125" t="s">
        <v>82</v>
      </c>
      <c r="E123" s="126" t="s">
        <v>191</v>
      </c>
      <c r="F123" s="126" t="s">
        <v>192</v>
      </c>
      <c r="I123" s="127"/>
      <c r="J123" s="128">
        <f>BK123</f>
        <v>0</v>
      </c>
      <c r="L123" s="124"/>
      <c r="M123" s="129"/>
      <c r="P123" s="130">
        <f>P124</f>
        <v>0</v>
      </c>
      <c r="R123" s="130">
        <f>R124</f>
        <v>0</v>
      </c>
      <c r="T123" s="131">
        <f>T124</f>
        <v>0</v>
      </c>
      <c r="AR123" s="125" t="s">
        <v>193</v>
      </c>
      <c r="AT123" s="132" t="s">
        <v>82</v>
      </c>
      <c r="AU123" s="132" t="s">
        <v>83</v>
      </c>
      <c r="AY123" s="125" t="s">
        <v>194</v>
      </c>
      <c r="BK123" s="133">
        <f>BK124</f>
        <v>0</v>
      </c>
    </row>
    <row r="124" spans="2:65" s="11" customFormat="1" ht="22.9" customHeight="1">
      <c r="B124" s="124"/>
      <c r="D124" s="125" t="s">
        <v>82</v>
      </c>
      <c r="E124" s="134" t="s">
        <v>195</v>
      </c>
      <c r="F124" s="134" t="s">
        <v>196</v>
      </c>
      <c r="I124" s="127"/>
      <c r="J124" s="135">
        <f>BK124</f>
        <v>0</v>
      </c>
      <c r="L124" s="124"/>
      <c r="M124" s="129"/>
      <c r="P124" s="130">
        <f>SUM(P125:P150)</f>
        <v>0</v>
      </c>
      <c r="R124" s="130">
        <f>SUM(R125:R150)</f>
        <v>0</v>
      </c>
      <c r="T124" s="131">
        <f>SUM(T125:T150)</f>
        <v>0</v>
      </c>
      <c r="AR124" s="125" t="s">
        <v>193</v>
      </c>
      <c r="AT124" s="132" t="s">
        <v>82</v>
      </c>
      <c r="AU124" s="132" t="s">
        <v>21</v>
      </c>
      <c r="AY124" s="125" t="s">
        <v>194</v>
      </c>
      <c r="BK124" s="133">
        <f>SUM(BK125:BK150)</f>
        <v>0</v>
      </c>
    </row>
    <row r="125" spans="2:65" s="1" customFormat="1" ht="16.5" customHeight="1">
      <c r="B125" s="32"/>
      <c r="C125" s="136" t="s">
        <v>21</v>
      </c>
      <c r="D125" s="136" t="s">
        <v>197</v>
      </c>
      <c r="E125" s="137" t="s">
        <v>198</v>
      </c>
      <c r="F125" s="138" t="s">
        <v>199</v>
      </c>
      <c r="G125" s="139" t="s">
        <v>200</v>
      </c>
      <c r="H125" s="140">
        <v>1</v>
      </c>
      <c r="I125" s="141"/>
      <c r="J125" s="142">
        <f>ROUND(I125*H125,2)</f>
        <v>0</v>
      </c>
      <c r="K125" s="138" t="s">
        <v>1</v>
      </c>
      <c r="L125" s="32"/>
      <c r="M125" s="143" t="s">
        <v>1</v>
      </c>
      <c r="N125" s="144" t="s">
        <v>48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193</v>
      </c>
      <c r="AT125" s="147" t="s">
        <v>197</v>
      </c>
      <c r="AU125" s="147" t="s">
        <v>91</v>
      </c>
      <c r="AY125" s="17" t="s">
        <v>194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7" t="s">
        <v>21</v>
      </c>
      <c r="BK125" s="148">
        <f>ROUND(I125*H125,2)</f>
        <v>0</v>
      </c>
      <c r="BL125" s="17" t="s">
        <v>193</v>
      </c>
      <c r="BM125" s="147" t="s">
        <v>201</v>
      </c>
    </row>
    <row r="126" spans="2:65" s="1" customFormat="1" ht="87.75">
      <c r="B126" s="32"/>
      <c r="D126" s="149" t="s">
        <v>202</v>
      </c>
      <c r="F126" s="150" t="s">
        <v>203</v>
      </c>
      <c r="I126" s="151"/>
      <c r="L126" s="32"/>
      <c r="M126" s="152"/>
      <c r="T126" s="56"/>
      <c r="AT126" s="17" t="s">
        <v>202</v>
      </c>
      <c r="AU126" s="17" t="s">
        <v>91</v>
      </c>
    </row>
    <row r="127" spans="2:65" s="1" customFormat="1" ht="16.5" customHeight="1">
      <c r="B127" s="32"/>
      <c r="C127" s="136" t="s">
        <v>91</v>
      </c>
      <c r="D127" s="136" t="s">
        <v>197</v>
      </c>
      <c r="E127" s="137" t="s">
        <v>204</v>
      </c>
      <c r="F127" s="138" t="s">
        <v>205</v>
      </c>
      <c r="G127" s="139" t="s">
        <v>200</v>
      </c>
      <c r="H127" s="140">
        <v>1</v>
      </c>
      <c r="I127" s="141"/>
      <c r="J127" s="142">
        <f>ROUND(I127*H127,2)</f>
        <v>0</v>
      </c>
      <c r="K127" s="138" t="s">
        <v>1</v>
      </c>
      <c r="L127" s="32"/>
      <c r="M127" s="143" t="s">
        <v>1</v>
      </c>
      <c r="N127" s="144" t="s">
        <v>48</v>
      </c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193</v>
      </c>
      <c r="AT127" s="147" t="s">
        <v>197</v>
      </c>
      <c r="AU127" s="147" t="s">
        <v>91</v>
      </c>
      <c r="AY127" s="17" t="s">
        <v>194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7" t="s">
        <v>21</v>
      </c>
      <c r="BK127" s="148">
        <f>ROUND(I127*H127,2)</f>
        <v>0</v>
      </c>
      <c r="BL127" s="17" t="s">
        <v>193</v>
      </c>
      <c r="BM127" s="147" t="s">
        <v>206</v>
      </c>
    </row>
    <row r="128" spans="2:65" s="1" customFormat="1" ht="68.25">
      <c r="B128" s="32"/>
      <c r="D128" s="149" t="s">
        <v>202</v>
      </c>
      <c r="F128" s="150" t="s">
        <v>207</v>
      </c>
      <c r="I128" s="151"/>
      <c r="L128" s="32"/>
      <c r="M128" s="152"/>
      <c r="T128" s="56"/>
      <c r="AT128" s="17" t="s">
        <v>202</v>
      </c>
      <c r="AU128" s="17" t="s">
        <v>91</v>
      </c>
    </row>
    <row r="129" spans="2:65" s="1" customFormat="1" ht="33" customHeight="1">
      <c r="B129" s="32"/>
      <c r="C129" s="136" t="s">
        <v>208</v>
      </c>
      <c r="D129" s="136" t="s">
        <v>197</v>
      </c>
      <c r="E129" s="137" t="s">
        <v>209</v>
      </c>
      <c r="F129" s="138" t="s">
        <v>210</v>
      </c>
      <c r="G129" s="139" t="s">
        <v>200</v>
      </c>
      <c r="H129" s="140">
        <v>1</v>
      </c>
      <c r="I129" s="141"/>
      <c r="J129" s="142">
        <f>ROUND(I129*H129,2)</f>
        <v>0</v>
      </c>
      <c r="K129" s="138" t="s">
        <v>1</v>
      </c>
      <c r="L129" s="32"/>
      <c r="M129" s="143" t="s">
        <v>1</v>
      </c>
      <c r="N129" s="144" t="s">
        <v>48</v>
      </c>
      <c r="P129" s="145">
        <f>O129*H129</f>
        <v>0</v>
      </c>
      <c r="Q129" s="145">
        <v>0</v>
      </c>
      <c r="R129" s="145">
        <f>Q129*H129</f>
        <v>0</v>
      </c>
      <c r="S129" s="145">
        <v>0</v>
      </c>
      <c r="T129" s="146">
        <f>S129*H129</f>
        <v>0</v>
      </c>
      <c r="AR129" s="147" t="s">
        <v>193</v>
      </c>
      <c r="AT129" s="147" t="s">
        <v>197</v>
      </c>
      <c r="AU129" s="147" t="s">
        <v>91</v>
      </c>
      <c r="AY129" s="17" t="s">
        <v>194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7" t="s">
        <v>21</v>
      </c>
      <c r="BK129" s="148">
        <f>ROUND(I129*H129,2)</f>
        <v>0</v>
      </c>
      <c r="BL129" s="17" t="s">
        <v>193</v>
      </c>
      <c r="BM129" s="147" t="s">
        <v>211</v>
      </c>
    </row>
    <row r="130" spans="2:65" s="1" customFormat="1" ht="19.5">
      <c r="B130" s="32"/>
      <c r="D130" s="149" t="s">
        <v>202</v>
      </c>
      <c r="F130" s="150" t="s">
        <v>212</v>
      </c>
      <c r="I130" s="151"/>
      <c r="L130" s="32"/>
      <c r="M130" s="152"/>
      <c r="T130" s="56"/>
      <c r="AT130" s="17" t="s">
        <v>202</v>
      </c>
      <c r="AU130" s="17" t="s">
        <v>91</v>
      </c>
    </row>
    <row r="131" spans="2:65" s="1" customFormat="1" ht="24.2" customHeight="1">
      <c r="B131" s="32"/>
      <c r="C131" s="136" t="s">
        <v>193</v>
      </c>
      <c r="D131" s="136" t="s">
        <v>197</v>
      </c>
      <c r="E131" s="137" t="s">
        <v>213</v>
      </c>
      <c r="F131" s="138" t="s">
        <v>214</v>
      </c>
      <c r="G131" s="139" t="s">
        <v>200</v>
      </c>
      <c r="H131" s="140">
        <v>1</v>
      </c>
      <c r="I131" s="141"/>
      <c r="J131" s="142">
        <f>ROUND(I131*H131,2)</f>
        <v>0</v>
      </c>
      <c r="K131" s="138" t="s">
        <v>1</v>
      </c>
      <c r="L131" s="32"/>
      <c r="M131" s="143" t="s">
        <v>1</v>
      </c>
      <c r="N131" s="144" t="s">
        <v>48</v>
      </c>
      <c r="P131" s="145">
        <f>O131*H131</f>
        <v>0</v>
      </c>
      <c r="Q131" s="145">
        <v>0</v>
      </c>
      <c r="R131" s="145">
        <f>Q131*H131</f>
        <v>0</v>
      </c>
      <c r="S131" s="145">
        <v>0</v>
      </c>
      <c r="T131" s="146">
        <f>S131*H131</f>
        <v>0</v>
      </c>
      <c r="AR131" s="147" t="s">
        <v>193</v>
      </c>
      <c r="AT131" s="147" t="s">
        <v>197</v>
      </c>
      <c r="AU131" s="147" t="s">
        <v>91</v>
      </c>
      <c r="AY131" s="17" t="s">
        <v>194</v>
      </c>
      <c r="BE131" s="148">
        <f>IF(N131="základní",J131,0)</f>
        <v>0</v>
      </c>
      <c r="BF131" s="148">
        <f>IF(N131="snížená",J131,0)</f>
        <v>0</v>
      </c>
      <c r="BG131" s="148">
        <f>IF(N131="zákl. přenesená",J131,0)</f>
        <v>0</v>
      </c>
      <c r="BH131" s="148">
        <f>IF(N131="sníž. přenesená",J131,0)</f>
        <v>0</v>
      </c>
      <c r="BI131" s="148">
        <f>IF(N131="nulová",J131,0)</f>
        <v>0</v>
      </c>
      <c r="BJ131" s="17" t="s">
        <v>21</v>
      </c>
      <c r="BK131" s="148">
        <f>ROUND(I131*H131,2)</f>
        <v>0</v>
      </c>
      <c r="BL131" s="17" t="s">
        <v>193</v>
      </c>
      <c r="BM131" s="147" t="s">
        <v>215</v>
      </c>
    </row>
    <row r="132" spans="2:65" s="1" customFormat="1" ht="39">
      <c r="B132" s="32"/>
      <c r="D132" s="149" t="s">
        <v>202</v>
      </c>
      <c r="F132" s="150" t="s">
        <v>216</v>
      </c>
      <c r="I132" s="151"/>
      <c r="L132" s="32"/>
      <c r="M132" s="152"/>
      <c r="T132" s="56"/>
      <c r="AT132" s="17" t="s">
        <v>202</v>
      </c>
      <c r="AU132" s="17" t="s">
        <v>91</v>
      </c>
    </row>
    <row r="133" spans="2:65" s="1" customFormat="1" ht="16.5" customHeight="1">
      <c r="B133" s="32"/>
      <c r="C133" s="136" t="s">
        <v>217</v>
      </c>
      <c r="D133" s="136" t="s">
        <v>197</v>
      </c>
      <c r="E133" s="137" t="s">
        <v>218</v>
      </c>
      <c r="F133" s="138" t="s">
        <v>219</v>
      </c>
      <c r="G133" s="139" t="s">
        <v>200</v>
      </c>
      <c r="H133" s="140">
        <v>1</v>
      </c>
      <c r="I133" s="141"/>
      <c r="J133" s="142">
        <f>ROUND(I133*H133,2)</f>
        <v>0</v>
      </c>
      <c r="K133" s="138" t="s">
        <v>1</v>
      </c>
      <c r="L133" s="32"/>
      <c r="M133" s="143" t="s">
        <v>1</v>
      </c>
      <c r="N133" s="144" t="s">
        <v>48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193</v>
      </c>
      <c r="AT133" s="147" t="s">
        <v>197</v>
      </c>
      <c r="AU133" s="147" t="s">
        <v>91</v>
      </c>
      <c r="AY133" s="17" t="s">
        <v>194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7" t="s">
        <v>21</v>
      </c>
      <c r="BK133" s="148">
        <f>ROUND(I133*H133,2)</f>
        <v>0</v>
      </c>
      <c r="BL133" s="17" t="s">
        <v>193</v>
      </c>
      <c r="BM133" s="147" t="s">
        <v>220</v>
      </c>
    </row>
    <row r="134" spans="2:65" s="1" customFormat="1" ht="39">
      <c r="B134" s="32"/>
      <c r="D134" s="149" t="s">
        <v>202</v>
      </c>
      <c r="F134" s="150" t="s">
        <v>221</v>
      </c>
      <c r="I134" s="151"/>
      <c r="L134" s="32"/>
      <c r="M134" s="152"/>
      <c r="T134" s="56"/>
      <c r="AT134" s="17" t="s">
        <v>202</v>
      </c>
      <c r="AU134" s="17" t="s">
        <v>91</v>
      </c>
    </row>
    <row r="135" spans="2:65" s="1" customFormat="1" ht="24.2" customHeight="1">
      <c r="B135" s="32"/>
      <c r="C135" s="136" t="s">
        <v>222</v>
      </c>
      <c r="D135" s="136" t="s">
        <v>197</v>
      </c>
      <c r="E135" s="137" t="s">
        <v>223</v>
      </c>
      <c r="F135" s="138" t="s">
        <v>224</v>
      </c>
      <c r="G135" s="139" t="s">
        <v>200</v>
      </c>
      <c r="H135" s="140">
        <v>1</v>
      </c>
      <c r="I135" s="141"/>
      <c r="J135" s="142">
        <f>ROUND(I135*H135,2)</f>
        <v>0</v>
      </c>
      <c r="K135" s="138" t="s">
        <v>1</v>
      </c>
      <c r="L135" s="32"/>
      <c r="M135" s="143" t="s">
        <v>1</v>
      </c>
      <c r="N135" s="144" t="s">
        <v>48</v>
      </c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193</v>
      </c>
      <c r="AT135" s="147" t="s">
        <v>197</v>
      </c>
      <c r="AU135" s="147" t="s">
        <v>91</v>
      </c>
      <c r="AY135" s="17" t="s">
        <v>194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7" t="s">
        <v>21</v>
      </c>
      <c r="BK135" s="148">
        <f>ROUND(I135*H135,2)</f>
        <v>0</v>
      </c>
      <c r="BL135" s="17" t="s">
        <v>193</v>
      </c>
      <c r="BM135" s="147" t="s">
        <v>225</v>
      </c>
    </row>
    <row r="136" spans="2:65" s="1" customFormat="1" ht="19.5">
      <c r="B136" s="32"/>
      <c r="D136" s="149" t="s">
        <v>202</v>
      </c>
      <c r="F136" s="150" t="s">
        <v>226</v>
      </c>
      <c r="I136" s="151"/>
      <c r="L136" s="32"/>
      <c r="M136" s="152"/>
      <c r="T136" s="56"/>
      <c r="AT136" s="17" t="s">
        <v>202</v>
      </c>
      <c r="AU136" s="17" t="s">
        <v>91</v>
      </c>
    </row>
    <row r="137" spans="2:65" s="1" customFormat="1" ht="16.5" customHeight="1">
      <c r="B137" s="32"/>
      <c r="C137" s="136" t="s">
        <v>227</v>
      </c>
      <c r="D137" s="136" t="s">
        <v>197</v>
      </c>
      <c r="E137" s="137" t="s">
        <v>228</v>
      </c>
      <c r="F137" s="138" t="s">
        <v>229</v>
      </c>
      <c r="G137" s="139" t="s">
        <v>200</v>
      </c>
      <c r="H137" s="140">
        <v>1</v>
      </c>
      <c r="I137" s="141"/>
      <c r="J137" s="142">
        <f>ROUND(I137*H137,2)</f>
        <v>0</v>
      </c>
      <c r="K137" s="138" t="s">
        <v>1</v>
      </c>
      <c r="L137" s="32"/>
      <c r="M137" s="143" t="s">
        <v>1</v>
      </c>
      <c r="N137" s="144" t="s">
        <v>48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193</v>
      </c>
      <c r="AT137" s="147" t="s">
        <v>197</v>
      </c>
      <c r="AU137" s="147" t="s">
        <v>91</v>
      </c>
      <c r="AY137" s="17" t="s">
        <v>194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7" t="s">
        <v>21</v>
      </c>
      <c r="BK137" s="148">
        <f>ROUND(I137*H137,2)</f>
        <v>0</v>
      </c>
      <c r="BL137" s="17" t="s">
        <v>193</v>
      </c>
      <c r="BM137" s="147" t="s">
        <v>230</v>
      </c>
    </row>
    <row r="138" spans="2:65" s="1" customFormat="1" ht="29.25">
      <c r="B138" s="32"/>
      <c r="D138" s="149" t="s">
        <v>202</v>
      </c>
      <c r="F138" s="150" t="s">
        <v>231</v>
      </c>
      <c r="I138" s="151"/>
      <c r="L138" s="32"/>
      <c r="M138" s="152"/>
      <c r="T138" s="56"/>
      <c r="AT138" s="17" t="s">
        <v>202</v>
      </c>
      <c r="AU138" s="17" t="s">
        <v>91</v>
      </c>
    </row>
    <row r="139" spans="2:65" s="1" customFormat="1" ht="16.5" customHeight="1">
      <c r="B139" s="32"/>
      <c r="C139" s="136" t="s">
        <v>232</v>
      </c>
      <c r="D139" s="136" t="s">
        <v>197</v>
      </c>
      <c r="E139" s="137" t="s">
        <v>233</v>
      </c>
      <c r="F139" s="138" t="s">
        <v>234</v>
      </c>
      <c r="G139" s="139" t="s">
        <v>200</v>
      </c>
      <c r="H139" s="140">
        <v>1</v>
      </c>
      <c r="I139" s="141"/>
      <c r="J139" s="142">
        <f>ROUND(I139*H139,2)</f>
        <v>0</v>
      </c>
      <c r="K139" s="138" t="s">
        <v>1</v>
      </c>
      <c r="L139" s="32"/>
      <c r="M139" s="143" t="s">
        <v>1</v>
      </c>
      <c r="N139" s="144" t="s">
        <v>48</v>
      </c>
      <c r="P139" s="145">
        <f>O139*H139</f>
        <v>0</v>
      </c>
      <c r="Q139" s="145">
        <v>0</v>
      </c>
      <c r="R139" s="145">
        <f>Q139*H139</f>
        <v>0</v>
      </c>
      <c r="S139" s="145">
        <v>0</v>
      </c>
      <c r="T139" s="146">
        <f>S139*H139</f>
        <v>0</v>
      </c>
      <c r="AR139" s="147" t="s">
        <v>193</v>
      </c>
      <c r="AT139" s="147" t="s">
        <v>197</v>
      </c>
      <c r="AU139" s="147" t="s">
        <v>91</v>
      </c>
      <c r="AY139" s="17" t="s">
        <v>194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7" t="s">
        <v>21</v>
      </c>
      <c r="BK139" s="148">
        <f>ROUND(I139*H139,2)</f>
        <v>0</v>
      </c>
      <c r="BL139" s="17" t="s">
        <v>193</v>
      </c>
      <c r="BM139" s="147" t="s">
        <v>235</v>
      </c>
    </row>
    <row r="140" spans="2:65" s="1" customFormat="1" ht="19.5">
      <c r="B140" s="32"/>
      <c r="D140" s="149" t="s">
        <v>202</v>
      </c>
      <c r="F140" s="150" t="s">
        <v>236</v>
      </c>
      <c r="I140" s="151"/>
      <c r="L140" s="32"/>
      <c r="M140" s="152"/>
      <c r="T140" s="56"/>
      <c r="AT140" s="17" t="s">
        <v>202</v>
      </c>
      <c r="AU140" s="17" t="s">
        <v>91</v>
      </c>
    </row>
    <row r="141" spans="2:65" s="1" customFormat="1" ht="24.2" customHeight="1">
      <c r="B141" s="32"/>
      <c r="C141" s="136" t="s">
        <v>237</v>
      </c>
      <c r="D141" s="136" t="s">
        <v>197</v>
      </c>
      <c r="E141" s="137" t="s">
        <v>238</v>
      </c>
      <c r="F141" s="138" t="s">
        <v>239</v>
      </c>
      <c r="G141" s="139" t="s">
        <v>200</v>
      </c>
      <c r="H141" s="140">
        <v>1</v>
      </c>
      <c r="I141" s="141"/>
      <c r="J141" s="142">
        <f>ROUND(I141*H141,2)</f>
        <v>0</v>
      </c>
      <c r="K141" s="138" t="s">
        <v>1</v>
      </c>
      <c r="L141" s="32"/>
      <c r="M141" s="143" t="s">
        <v>1</v>
      </c>
      <c r="N141" s="144" t="s">
        <v>48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193</v>
      </c>
      <c r="AT141" s="147" t="s">
        <v>197</v>
      </c>
      <c r="AU141" s="147" t="s">
        <v>91</v>
      </c>
      <c r="AY141" s="17" t="s">
        <v>194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7" t="s">
        <v>21</v>
      </c>
      <c r="BK141" s="148">
        <f>ROUND(I141*H141,2)</f>
        <v>0</v>
      </c>
      <c r="BL141" s="17" t="s">
        <v>193</v>
      </c>
      <c r="BM141" s="147" t="s">
        <v>240</v>
      </c>
    </row>
    <row r="142" spans="2:65" s="1" customFormat="1" ht="48.75">
      <c r="B142" s="32"/>
      <c r="D142" s="149" t="s">
        <v>202</v>
      </c>
      <c r="F142" s="150" t="s">
        <v>241</v>
      </c>
      <c r="I142" s="151"/>
      <c r="L142" s="32"/>
      <c r="M142" s="152"/>
      <c r="T142" s="56"/>
      <c r="AT142" s="17" t="s">
        <v>202</v>
      </c>
      <c r="AU142" s="17" t="s">
        <v>91</v>
      </c>
    </row>
    <row r="143" spans="2:65" s="1" customFormat="1" ht="16.5" customHeight="1">
      <c r="B143" s="32"/>
      <c r="C143" s="136" t="s">
        <v>26</v>
      </c>
      <c r="D143" s="136" t="s">
        <v>197</v>
      </c>
      <c r="E143" s="137" t="s">
        <v>242</v>
      </c>
      <c r="F143" s="138" t="s">
        <v>243</v>
      </c>
      <c r="G143" s="139" t="s">
        <v>200</v>
      </c>
      <c r="H143" s="140">
        <v>1</v>
      </c>
      <c r="I143" s="141"/>
      <c r="J143" s="142">
        <f>ROUND(I143*H143,2)</f>
        <v>0</v>
      </c>
      <c r="K143" s="138" t="s">
        <v>1</v>
      </c>
      <c r="L143" s="32"/>
      <c r="M143" s="143" t="s">
        <v>1</v>
      </c>
      <c r="N143" s="144" t="s">
        <v>48</v>
      </c>
      <c r="P143" s="145">
        <f>O143*H143</f>
        <v>0</v>
      </c>
      <c r="Q143" s="145">
        <v>0</v>
      </c>
      <c r="R143" s="145">
        <f>Q143*H143</f>
        <v>0</v>
      </c>
      <c r="S143" s="145">
        <v>0</v>
      </c>
      <c r="T143" s="146">
        <f>S143*H143</f>
        <v>0</v>
      </c>
      <c r="AR143" s="147" t="s">
        <v>193</v>
      </c>
      <c r="AT143" s="147" t="s">
        <v>197</v>
      </c>
      <c r="AU143" s="147" t="s">
        <v>91</v>
      </c>
      <c r="AY143" s="17" t="s">
        <v>194</v>
      </c>
      <c r="BE143" s="148">
        <f>IF(N143="základní",J143,0)</f>
        <v>0</v>
      </c>
      <c r="BF143" s="148">
        <f>IF(N143="snížená",J143,0)</f>
        <v>0</v>
      </c>
      <c r="BG143" s="148">
        <f>IF(N143="zákl. přenesená",J143,0)</f>
        <v>0</v>
      </c>
      <c r="BH143" s="148">
        <f>IF(N143="sníž. přenesená",J143,0)</f>
        <v>0</v>
      </c>
      <c r="BI143" s="148">
        <f>IF(N143="nulová",J143,0)</f>
        <v>0</v>
      </c>
      <c r="BJ143" s="17" t="s">
        <v>21</v>
      </c>
      <c r="BK143" s="148">
        <f>ROUND(I143*H143,2)</f>
        <v>0</v>
      </c>
      <c r="BL143" s="17" t="s">
        <v>193</v>
      </c>
      <c r="BM143" s="147" t="s">
        <v>244</v>
      </c>
    </row>
    <row r="144" spans="2:65" s="1" customFormat="1" ht="19.5">
      <c r="B144" s="32"/>
      <c r="D144" s="149" t="s">
        <v>202</v>
      </c>
      <c r="F144" s="150" t="s">
        <v>245</v>
      </c>
      <c r="I144" s="151"/>
      <c r="L144" s="32"/>
      <c r="M144" s="152"/>
      <c r="T144" s="56"/>
      <c r="AT144" s="17" t="s">
        <v>202</v>
      </c>
      <c r="AU144" s="17" t="s">
        <v>91</v>
      </c>
    </row>
    <row r="145" spans="2:65" s="1" customFormat="1" ht="24.2" customHeight="1">
      <c r="B145" s="32"/>
      <c r="C145" s="136" t="s">
        <v>246</v>
      </c>
      <c r="D145" s="136" t="s">
        <v>197</v>
      </c>
      <c r="E145" s="137" t="s">
        <v>247</v>
      </c>
      <c r="F145" s="138" t="s">
        <v>248</v>
      </c>
      <c r="G145" s="139" t="s">
        <v>200</v>
      </c>
      <c r="H145" s="140">
        <v>1</v>
      </c>
      <c r="I145" s="141"/>
      <c r="J145" s="142">
        <f>ROUND(I145*H145,2)</f>
        <v>0</v>
      </c>
      <c r="K145" s="138" t="s">
        <v>1</v>
      </c>
      <c r="L145" s="32"/>
      <c r="M145" s="143" t="s">
        <v>1</v>
      </c>
      <c r="N145" s="144" t="s">
        <v>48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193</v>
      </c>
      <c r="AT145" s="147" t="s">
        <v>197</v>
      </c>
      <c r="AU145" s="147" t="s">
        <v>91</v>
      </c>
      <c r="AY145" s="17" t="s">
        <v>194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7" t="s">
        <v>21</v>
      </c>
      <c r="BK145" s="148">
        <f>ROUND(I145*H145,2)</f>
        <v>0</v>
      </c>
      <c r="BL145" s="17" t="s">
        <v>193</v>
      </c>
      <c r="BM145" s="147" t="s">
        <v>249</v>
      </c>
    </row>
    <row r="146" spans="2:65" s="1" customFormat="1" ht="58.5">
      <c r="B146" s="32"/>
      <c r="D146" s="149" t="s">
        <v>202</v>
      </c>
      <c r="F146" s="150" t="s">
        <v>250</v>
      </c>
      <c r="I146" s="151"/>
      <c r="L146" s="32"/>
      <c r="M146" s="152"/>
      <c r="T146" s="56"/>
      <c r="AT146" s="17" t="s">
        <v>202</v>
      </c>
      <c r="AU146" s="17" t="s">
        <v>91</v>
      </c>
    </row>
    <row r="147" spans="2:65" s="1" customFormat="1" ht="16.5" customHeight="1">
      <c r="B147" s="32"/>
      <c r="C147" s="136" t="s">
        <v>8</v>
      </c>
      <c r="D147" s="136" t="s">
        <v>197</v>
      </c>
      <c r="E147" s="137" t="s">
        <v>251</v>
      </c>
      <c r="F147" s="138" t="s">
        <v>252</v>
      </c>
      <c r="G147" s="139" t="s">
        <v>200</v>
      </c>
      <c r="H147" s="140">
        <v>1</v>
      </c>
      <c r="I147" s="141"/>
      <c r="J147" s="142">
        <f>ROUND(I147*H147,2)</f>
        <v>0</v>
      </c>
      <c r="K147" s="138" t="s">
        <v>1</v>
      </c>
      <c r="L147" s="32"/>
      <c r="M147" s="143" t="s">
        <v>1</v>
      </c>
      <c r="N147" s="144" t="s">
        <v>48</v>
      </c>
      <c r="P147" s="145">
        <f>O147*H147</f>
        <v>0</v>
      </c>
      <c r="Q147" s="145">
        <v>0</v>
      </c>
      <c r="R147" s="145">
        <f>Q147*H147</f>
        <v>0</v>
      </c>
      <c r="S147" s="145">
        <v>0</v>
      </c>
      <c r="T147" s="146">
        <f>S147*H147</f>
        <v>0</v>
      </c>
      <c r="AR147" s="147" t="s">
        <v>193</v>
      </c>
      <c r="AT147" s="147" t="s">
        <v>197</v>
      </c>
      <c r="AU147" s="147" t="s">
        <v>91</v>
      </c>
      <c r="AY147" s="17" t="s">
        <v>194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17" t="s">
        <v>21</v>
      </c>
      <c r="BK147" s="148">
        <f>ROUND(I147*H147,2)</f>
        <v>0</v>
      </c>
      <c r="BL147" s="17" t="s">
        <v>193</v>
      </c>
      <c r="BM147" s="147" t="s">
        <v>253</v>
      </c>
    </row>
    <row r="148" spans="2:65" s="1" customFormat="1" ht="29.25">
      <c r="B148" s="32"/>
      <c r="D148" s="149" t="s">
        <v>202</v>
      </c>
      <c r="F148" s="150" t="s">
        <v>254</v>
      </c>
      <c r="I148" s="151"/>
      <c r="L148" s="32"/>
      <c r="M148" s="152"/>
      <c r="T148" s="56"/>
      <c r="AT148" s="17" t="s">
        <v>202</v>
      </c>
      <c r="AU148" s="17" t="s">
        <v>91</v>
      </c>
    </row>
    <row r="149" spans="2:65" s="1" customFormat="1" ht="16.5" customHeight="1">
      <c r="B149" s="32"/>
      <c r="C149" s="136" t="s">
        <v>255</v>
      </c>
      <c r="D149" s="136" t="s">
        <v>197</v>
      </c>
      <c r="E149" s="137" t="s">
        <v>256</v>
      </c>
      <c r="F149" s="138" t="s">
        <v>257</v>
      </c>
      <c r="G149" s="139" t="s">
        <v>200</v>
      </c>
      <c r="H149" s="140">
        <v>1</v>
      </c>
      <c r="I149" s="141"/>
      <c r="J149" s="142">
        <f>ROUND(I149*H149,2)</f>
        <v>0</v>
      </c>
      <c r="K149" s="138" t="s">
        <v>1</v>
      </c>
      <c r="L149" s="32"/>
      <c r="M149" s="143" t="s">
        <v>1</v>
      </c>
      <c r="N149" s="144" t="s">
        <v>48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193</v>
      </c>
      <c r="AT149" s="147" t="s">
        <v>197</v>
      </c>
      <c r="AU149" s="147" t="s">
        <v>91</v>
      </c>
      <c r="AY149" s="17" t="s">
        <v>194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7" t="s">
        <v>21</v>
      </c>
      <c r="BK149" s="148">
        <f>ROUND(I149*H149,2)</f>
        <v>0</v>
      </c>
      <c r="BL149" s="17" t="s">
        <v>193</v>
      </c>
      <c r="BM149" s="147" t="s">
        <v>258</v>
      </c>
    </row>
    <row r="150" spans="2:65" s="1" customFormat="1" ht="68.25">
      <c r="B150" s="32"/>
      <c r="D150" s="149" t="s">
        <v>202</v>
      </c>
      <c r="F150" s="150" t="s">
        <v>259</v>
      </c>
      <c r="I150" s="151"/>
      <c r="L150" s="32"/>
      <c r="M150" s="153"/>
      <c r="N150" s="154"/>
      <c r="O150" s="154"/>
      <c r="P150" s="154"/>
      <c r="Q150" s="154"/>
      <c r="R150" s="154"/>
      <c r="S150" s="154"/>
      <c r="T150" s="155"/>
      <c r="AT150" s="17" t="s">
        <v>202</v>
      </c>
      <c r="AU150" s="17" t="s">
        <v>91</v>
      </c>
    </row>
    <row r="151" spans="2:65" s="1" customFormat="1" ht="6.95" customHeight="1">
      <c r="B151" s="44"/>
      <c r="C151" s="45"/>
      <c r="D151" s="45"/>
      <c r="E151" s="45"/>
      <c r="F151" s="45"/>
      <c r="G151" s="45"/>
      <c r="H151" s="45"/>
      <c r="I151" s="45"/>
      <c r="J151" s="45"/>
      <c r="K151" s="45"/>
      <c r="L151" s="32"/>
    </row>
  </sheetData>
  <sheetProtection algorithmName="SHA-512" hashValue="Ey55fI1tSmYphFidlMvn2GismbdbJKil3AlE8nPK+vrYp1ZPK8K6ISwuPoVwS4plV+za5Tl9UrsB1UD4aU5FJQ==" saltValue="9QXSqS5OdEXXCv1Fezi6oITcY9SJHSe0l+iGJN+SMgFVe+c3NYc9Bl+fos7i82Rae4yDgfVsNv4DLusoClCKDw==" spinCount="100000" sheet="1" objects="1" scenarios="1" formatColumns="0" formatRows="0" autoFilter="0"/>
  <autoFilter ref="C121:K150" xr:uid="{00000000-0009-0000-0000-000001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87"/>
  <sheetViews>
    <sheetView showGridLines="0" topLeftCell="A169" workbookViewId="0">
      <selection activeCell="I54" sqref="I54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99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</row>
    <row r="4" spans="2:46" ht="24.95" customHeight="1">
      <c r="B4" s="20"/>
      <c r="D4" s="21" t="s">
        <v>166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0" t="str">
        <f>'Rekapitulace stavby'!K6</f>
        <v>ZTV Pacov II.etapa - pod etapa č.3</v>
      </c>
      <c r="F7" s="241"/>
      <c r="G7" s="241"/>
      <c r="H7" s="241"/>
      <c r="L7" s="20"/>
    </row>
    <row r="8" spans="2:46" ht="12" customHeight="1">
      <c r="B8" s="20"/>
      <c r="D8" s="27" t="s">
        <v>167</v>
      </c>
      <c r="L8" s="20"/>
    </row>
    <row r="9" spans="2:46" s="1" customFormat="1" ht="16.5" customHeight="1">
      <c r="B9" s="32"/>
      <c r="E9" s="240" t="s">
        <v>260</v>
      </c>
      <c r="F9" s="242"/>
      <c r="G9" s="242"/>
      <c r="H9" s="242"/>
      <c r="L9" s="32"/>
    </row>
    <row r="10" spans="2:46" s="1" customFormat="1" ht="12" customHeight="1">
      <c r="B10" s="32"/>
      <c r="D10" s="27" t="s">
        <v>169</v>
      </c>
      <c r="L10" s="32"/>
    </row>
    <row r="11" spans="2:46" s="1" customFormat="1" ht="16.5" customHeight="1">
      <c r="B11" s="32"/>
      <c r="E11" s="205" t="s">
        <v>260</v>
      </c>
      <c r="F11" s="242"/>
      <c r="G11" s="242"/>
      <c r="H11" s="242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19</v>
      </c>
      <c r="F13" s="25" t="s">
        <v>100</v>
      </c>
      <c r="I13" s="27" t="s">
        <v>20</v>
      </c>
      <c r="J13" s="25" t="s">
        <v>1</v>
      </c>
      <c r="L13" s="32"/>
    </row>
    <row r="14" spans="2:46" s="1" customFormat="1" ht="12" customHeight="1">
      <c r="B14" s="32"/>
      <c r="D14" s="27" t="s">
        <v>22</v>
      </c>
      <c r="F14" s="25" t="s">
        <v>23</v>
      </c>
      <c r="I14" s="27" t="s">
        <v>24</v>
      </c>
      <c r="J14" s="52" t="str">
        <f>'Rekapitulace stavby'!AN8</f>
        <v>9. 8. 2024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28</v>
      </c>
      <c r="I16" s="27" t="s">
        <v>29</v>
      </c>
      <c r="J16" s="25" t="s">
        <v>30</v>
      </c>
      <c r="L16" s="32"/>
    </row>
    <row r="17" spans="2:12" s="1" customFormat="1" ht="18" customHeight="1">
      <c r="B17" s="32"/>
      <c r="E17" s="25" t="s">
        <v>23</v>
      </c>
      <c r="I17" s="27" t="s">
        <v>31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32</v>
      </c>
      <c r="I19" s="27" t="s">
        <v>29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3" t="str">
        <f>'Rekapitulace stavby'!E14</f>
        <v>Vyplň údaj</v>
      </c>
      <c r="F20" s="224"/>
      <c r="G20" s="224"/>
      <c r="H20" s="224"/>
      <c r="I20" s="27" t="s">
        <v>31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34</v>
      </c>
      <c r="I22" s="27" t="s">
        <v>29</v>
      </c>
      <c r="J22" s="25" t="s">
        <v>35</v>
      </c>
      <c r="L22" s="32"/>
    </row>
    <row r="23" spans="2:12" s="1" customFormat="1" ht="18" customHeight="1">
      <c r="B23" s="32"/>
      <c r="E23" s="25" t="s">
        <v>36</v>
      </c>
      <c r="I23" s="27" t="s">
        <v>31</v>
      </c>
      <c r="J23" s="25" t="s">
        <v>37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39</v>
      </c>
      <c r="I25" s="27" t="s">
        <v>29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31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41</v>
      </c>
      <c r="L28" s="32"/>
    </row>
    <row r="29" spans="2:12" s="7" customFormat="1" ht="250.5" customHeight="1">
      <c r="B29" s="94"/>
      <c r="E29" s="229" t="s">
        <v>261</v>
      </c>
      <c r="F29" s="229"/>
      <c r="G29" s="229"/>
      <c r="H29" s="229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43</v>
      </c>
      <c r="J32" s="66">
        <f>ROUND(J124,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45</v>
      </c>
      <c r="I34" s="35" t="s">
        <v>44</v>
      </c>
      <c r="J34" s="35" t="s">
        <v>46</v>
      </c>
      <c r="L34" s="32"/>
    </row>
    <row r="35" spans="2:12" s="1" customFormat="1" ht="14.45" customHeight="1">
      <c r="B35" s="32"/>
      <c r="D35" s="55" t="s">
        <v>47</v>
      </c>
      <c r="E35" s="27" t="s">
        <v>48</v>
      </c>
      <c r="F35" s="86">
        <f>ROUND((SUM(BE124:BE186)),  2)</f>
        <v>0</v>
      </c>
      <c r="I35" s="96">
        <v>0.21</v>
      </c>
      <c r="J35" s="86">
        <f>ROUND(((SUM(BE124:BE186))*I35),  2)</f>
        <v>0</v>
      </c>
      <c r="L35" s="32"/>
    </row>
    <row r="36" spans="2:12" s="1" customFormat="1" ht="14.45" customHeight="1">
      <c r="B36" s="32"/>
      <c r="E36" s="27" t="s">
        <v>49</v>
      </c>
      <c r="F36" s="86">
        <f>ROUND((SUM(BF124:BF186)),  2)</f>
        <v>0</v>
      </c>
      <c r="I36" s="96">
        <v>0.12</v>
      </c>
      <c r="J36" s="86">
        <f>ROUND(((SUM(BF124:BF186))*I36),  2)</f>
        <v>0</v>
      </c>
      <c r="L36" s="32"/>
    </row>
    <row r="37" spans="2:12" s="1" customFormat="1" ht="14.45" hidden="1" customHeight="1">
      <c r="B37" s="32"/>
      <c r="E37" s="27" t="s">
        <v>50</v>
      </c>
      <c r="F37" s="86">
        <f>ROUND((SUM(BG124:BG186)),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51</v>
      </c>
      <c r="F38" s="86">
        <f>ROUND((SUM(BH124:BH186)),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52</v>
      </c>
      <c r="F39" s="86">
        <f>ROUND((SUM(BI124:BI186)),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53</v>
      </c>
      <c r="E41" s="57"/>
      <c r="F41" s="57"/>
      <c r="G41" s="99" t="s">
        <v>54</v>
      </c>
      <c r="H41" s="100" t="s">
        <v>55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56</v>
      </c>
      <c r="E50" s="42"/>
      <c r="F50" s="42"/>
      <c r="G50" s="41" t="s">
        <v>57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58</v>
      </c>
      <c r="E61" s="34"/>
      <c r="F61" s="103" t="s">
        <v>59</v>
      </c>
      <c r="G61" s="43" t="s">
        <v>58</v>
      </c>
      <c r="H61" s="34"/>
      <c r="I61" s="34"/>
      <c r="J61" s="104" t="s">
        <v>59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60</v>
      </c>
      <c r="E65" s="42"/>
      <c r="F65" s="42"/>
      <c r="G65" s="41" t="s">
        <v>61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58</v>
      </c>
      <c r="E76" s="34"/>
      <c r="F76" s="103" t="s">
        <v>59</v>
      </c>
      <c r="G76" s="43" t="s">
        <v>58</v>
      </c>
      <c r="H76" s="34"/>
      <c r="I76" s="34"/>
      <c r="J76" s="104" t="s">
        <v>59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171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0" t="str">
        <f>E7</f>
        <v>ZTV Pacov II.etapa - pod etapa č.3</v>
      </c>
      <c r="F85" s="241"/>
      <c r="G85" s="241"/>
      <c r="H85" s="241"/>
      <c r="L85" s="32"/>
    </row>
    <row r="86" spans="2:12" ht="12" customHeight="1">
      <c r="B86" s="20"/>
      <c r="C86" s="27" t="s">
        <v>167</v>
      </c>
      <c r="L86" s="20"/>
    </row>
    <row r="87" spans="2:12" s="1" customFormat="1" ht="16.5" customHeight="1">
      <c r="B87" s="32"/>
      <c r="E87" s="240" t="s">
        <v>260</v>
      </c>
      <c r="F87" s="242"/>
      <c r="G87" s="242"/>
      <c r="H87" s="242"/>
      <c r="L87" s="32"/>
    </row>
    <row r="88" spans="2:12" s="1" customFormat="1" ht="12" customHeight="1">
      <c r="B88" s="32"/>
      <c r="C88" s="27" t="s">
        <v>169</v>
      </c>
      <c r="L88" s="32"/>
    </row>
    <row r="89" spans="2:12" s="1" customFormat="1" ht="16.5" customHeight="1">
      <c r="B89" s="32"/>
      <c r="E89" s="205" t="str">
        <f>E11</f>
        <v>IO-01 - Sadové úpravy</v>
      </c>
      <c r="F89" s="242"/>
      <c r="G89" s="242"/>
      <c r="H89" s="242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22</v>
      </c>
      <c r="F91" s="25" t="str">
        <f>F14</f>
        <v>město Pacov</v>
      </c>
      <c r="I91" s="27" t="s">
        <v>24</v>
      </c>
      <c r="J91" s="52" t="str">
        <f>IF(J14="","",J14)</f>
        <v>9. 8. 2024</v>
      </c>
      <c r="L91" s="32"/>
    </row>
    <row r="92" spans="2:12" s="1" customFormat="1" ht="6.95" customHeight="1">
      <c r="B92" s="32"/>
      <c r="L92" s="32"/>
    </row>
    <row r="93" spans="2:12" s="1" customFormat="1" ht="25.7" customHeight="1">
      <c r="B93" s="32"/>
      <c r="C93" s="27" t="s">
        <v>28</v>
      </c>
      <c r="F93" s="25" t="str">
        <f>E17</f>
        <v>město Pacov</v>
      </c>
      <c r="I93" s="27" t="s">
        <v>34</v>
      </c>
      <c r="J93" s="30" t="str">
        <f>E23</f>
        <v>PROJEKT CENTRUM NOVA s.r.o.</v>
      </c>
      <c r="L93" s="32"/>
    </row>
    <row r="94" spans="2:12" s="1" customFormat="1" ht="15.2" customHeight="1">
      <c r="B94" s="32"/>
      <c r="C94" s="27" t="s">
        <v>32</v>
      </c>
      <c r="F94" s="25" t="str">
        <f>IF(E20="","",E20)</f>
        <v>Vyplň údaj</v>
      </c>
      <c r="I94" s="27" t="s">
        <v>39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172</v>
      </c>
      <c r="D96" s="97"/>
      <c r="E96" s="97"/>
      <c r="F96" s="97"/>
      <c r="G96" s="97"/>
      <c r="H96" s="97"/>
      <c r="I96" s="97"/>
      <c r="J96" s="106" t="s">
        <v>173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174</v>
      </c>
      <c r="J98" s="66">
        <f>J124</f>
        <v>0</v>
      </c>
      <c r="L98" s="32"/>
      <c r="AU98" s="17" t="s">
        <v>175</v>
      </c>
    </row>
    <row r="99" spans="2:47" s="8" customFormat="1" ht="24.95" customHeight="1">
      <c r="B99" s="108"/>
      <c r="D99" s="109" t="s">
        <v>262</v>
      </c>
      <c r="E99" s="110"/>
      <c r="F99" s="110"/>
      <c r="G99" s="110"/>
      <c r="H99" s="110"/>
      <c r="I99" s="110"/>
      <c r="J99" s="111">
        <f>J125</f>
        <v>0</v>
      </c>
      <c r="L99" s="108"/>
    </row>
    <row r="100" spans="2:47" s="9" customFormat="1" ht="19.899999999999999" customHeight="1">
      <c r="B100" s="112"/>
      <c r="D100" s="113" t="s">
        <v>263</v>
      </c>
      <c r="E100" s="114"/>
      <c r="F100" s="114"/>
      <c r="G100" s="114"/>
      <c r="H100" s="114"/>
      <c r="I100" s="114"/>
      <c r="J100" s="115">
        <f>J126</f>
        <v>0</v>
      </c>
      <c r="L100" s="112"/>
    </row>
    <row r="101" spans="2:47" s="9" customFormat="1" ht="19.899999999999999" customHeight="1">
      <c r="B101" s="112"/>
      <c r="D101" s="113" t="s">
        <v>264</v>
      </c>
      <c r="E101" s="114"/>
      <c r="F101" s="114"/>
      <c r="G101" s="114"/>
      <c r="H101" s="114"/>
      <c r="I101" s="114"/>
      <c r="J101" s="115">
        <f>J182</f>
        <v>0</v>
      </c>
      <c r="L101" s="112"/>
    </row>
    <row r="102" spans="2:47" s="9" customFormat="1" ht="14.85" customHeight="1">
      <c r="B102" s="112"/>
      <c r="D102" s="113" t="s">
        <v>265</v>
      </c>
      <c r="E102" s="114"/>
      <c r="F102" s="114"/>
      <c r="G102" s="114"/>
      <c r="H102" s="114"/>
      <c r="I102" s="114"/>
      <c r="J102" s="115">
        <f>J183</f>
        <v>0</v>
      </c>
      <c r="L102" s="112"/>
    </row>
    <row r="103" spans="2:47" s="1" customFormat="1" ht="21.75" customHeight="1">
      <c r="B103" s="32"/>
      <c r="L103" s="32"/>
    </row>
    <row r="104" spans="2:47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47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47" s="1" customFormat="1" ht="24.95" customHeight="1">
      <c r="B109" s="32"/>
      <c r="C109" s="21" t="s">
        <v>178</v>
      </c>
      <c r="L109" s="32"/>
    </row>
    <row r="110" spans="2:47" s="1" customFormat="1" ht="6.95" customHeight="1">
      <c r="B110" s="32"/>
      <c r="L110" s="32"/>
    </row>
    <row r="111" spans="2:47" s="1" customFormat="1" ht="12" customHeight="1">
      <c r="B111" s="32"/>
      <c r="C111" s="27" t="s">
        <v>16</v>
      </c>
      <c r="L111" s="32"/>
    </row>
    <row r="112" spans="2:47" s="1" customFormat="1" ht="16.5" customHeight="1">
      <c r="B112" s="32"/>
      <c r="E112" s="240" t="str">
        <f>E7</f>
        <v>ZTV Pacov II.etapa - pod etapa č.3</v>
      </c>
      <c r="F112" s="241"/>
      <c r="G112" s="241"/>
      <c r="H112" s="241"/>
      <c r="L112" s="32"/>
    </row>
    <row r="113" spans="2:65" ht="12" customHeight="1">
      <c r="B113" s="20"/>
      <c r="C113" s="27" t="s">
        <v>167</v>
      </c>
      <c r="L113" s="20"/>
    </row>
    <row r="114" spans="2:65" s="1" customFormat="1" ht="16.5" customHeight="1">
      <c r="B114" s="32"/>
      <c r="E114" s="240" t="s">
        <v>260</v>
      </c>
      <c r="F114" s="242"/>
      <c r="G114" s="242"/>
      <c r="H114" s="242"/>
      <c r="L114" s="32"/>
    </row>
    <row r="115" spans="2:65" s="1" customFormat="1" ht="12" customHeight="1">
      <c r="B115" s="32"/>
      <c r="C115" s="27" t="s">
        <v>169</v>
      </c>
      <c r="L115" s="32"/>
    </row>
    <row r="116" spans="2:65" s="1" customFormat="1" ht="16.5" customHeight="1">
      <c r="B116" s="32"/>
      <c r="E116" s="205" t="str">
        <f>E11</f>
        <v>IO-01 - Sadové úpravy</v>
      </c>
      <c r="F116" s="242"/>
      <c r="G116" s="242"/>
      <c r="H116" s="242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22</v>
      </c>
      <c r="F118" s="25" t="str">
        <f>F14</f>
        <v>město Pacov</v>
      </c>
      <c r="I118" s="27" t="s">
        <v>24</v>
      </c>
      <c r="J118" s="52" t="str">
        <f>IF(J14="","",J14)</f>
        <v>9. 8. 2024</v>
      </c>
      <c r="L118" s="32"/>
    </row>
    <row r="119" spans="2:65" s="1" customFormat="1" ht="6.95" customHeight="1">
      <c r="B119" s="32"/>
      <c r="L119" s="32"/>
    </row>
    <row r="120" spans="2:65" s="1" customFormat="1" ht="25.7" customHeight="1">
      <c r="B120" s="32"/>
      <c r="C120" s="27" t="s">
        <v>28</v>
      </c>
      <c r="F120" s="25" t="str">
        <f>E17</f>
        <v>město Pacov</v>
      </c>
      <c r="I120" s="27" t="s">
        <v>34</v>
      </c>
      <c r="J120" s="30" t="str">
        <f>E23</f>
        <v>PROJEKT CENTRUM NOVA s.r.o.</v>
      </c>
      <c r="L120" s="32"/>
    </row>
    <row r="121" spans="2:65" s="1" customFormat="1" ht="15.2" customHeight="1">
      <c r="B121" s="32"/>
      <c r="C121" s="27" t="s">
        <v>32</v>
      </c>
      <c r="F121" s="25" t="str">
        <f>IF(E20="","",E20)</f>
        <v>Vyplň údaj</v>
      </c>
      <c r="I121" s="27" t="s">
        <v>39</v>
      </c>
      <c r="J121" s="30" t="str">
        <f>E26</f>
        <v xml:space="preserve"> 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6"/>
      <c r="C123" s="117" t="s">
        <v>179</v>
      </c>
      <c r="D123" s="118" t="s">
        <v>68</v>
      </c>
      <c r="E123" s="118" t="s">
        <v>64</v>
      </c>
      <c r="F123" s="118" t="s">
        <v>65</v>
      </c>
      <c r="G123" s="118" t="s">
        <v>180</v>
      </c>
      <c r="H123" s="118" t="s">
        <v>181</v>
      </c>
      <c r="I123" s="118" t="s">
        <v>182</v>
      </c>
      <c r="J123" s="118" t="s">
        <v>173</v>
      </c>
      <c r="K123" s="119" t="s">
        <v>183</v>
      </c>
      <c r="L123" s="116"/>
      <c r="M123" s="59" t="s">
        <v>1</v>
      </c>
      <c r="N123" s="60" t="s">
        <v>47</v>
      </c>
      <c r="O123" s="60" t="s">
        <v>184</v>
      </c>
      <c r="P123" s="60" t="s">
        <v>185</v>
      </c>
      <c r="Q123" s="60" t="s">
        <v>186</v>
      </c>
      <c r="R123" s="60" t="s">
        <v>187</v>
      </c>
      <c r="S123" s="60" t="s">
        <v>188</v>
      </c>
      <c r="T123" s="61" t="s">
        <v>189</v>
      </c>
    </row>
    <row r="124" spans="2:65" s="1" customFormat="1" ht="22.9" customHeight="1">
      <c r="B124" s="32"/>
      <c r="C124" s="64" t="s">
        <v>190</v>
      </c>
      <c r="J124" s="120">
        <f>BK124</f>
        <v>0</v>
      </c>
      <c r="L124" s="32"/>
      <c r="M124" s="62"/>
      <c r="N124" s="53"/>
      <c r="O124" s="53"/>
      <c r="P124" s="121">
        <f>P125</f>
        <v>0</v>
      </c>
      <c r="Q124" s="53"/>
      <c r="R124" s="121">
        <f>R125</f>
        <v>0.1288</v>
      </c>
      <c r="S124" s="53"/>
      <c r="T124" s="122">
        <f>T125</f>
        <v>0</v>
      </c>
      <c r="AT124" s="17" t="s">
        <v>82</v>
      </c>
      <c r="AU124" s="17" t="s">
        <v>175</v>
      </c>
      <c r="BK124" s="123">
        <f>BK125</f>
        <v>0</v>
      </c>
    </row>
    <row r="125" spans="2:65" s="11" customFormat="1" ht="25.9" customHeight="1">
      <c r="B125" s="124"/>
      <c r="D125" s="125" t="s">
        <v>82</v>
      </c>
      <c r="E125" s="126" t="s">
        <v>266</v>
      </c>
      <c r="F125" s="126" t="s">
        <v>267</v>
      </c>
      <c r="I125" s="127"/>
      <c r="J125" s="128">
        <f>BK125</f>
        <v>0</v>
      </c>
      <c r="L125" s="124"/>
      <c r="M125" s="129"/>
      <c r="P125" s="130">
        <f>P126+P182</f>
        <v>0</v>
      </c>
      <c r="R125" s="130">
        <f>R126+R182</f>
        <v>0.1288</v>
      </c>
      <c r="T125" s="131">
        <f>T126+T182</f>
        <v>0</v>
      </c>
      <c r="AR125" s="125" t="s">
        <v>21</v>
      </c>
      <c r="AT125" s="132" t="s">
        <v>82</v>
      </c>
      <c r="AU125" s="132" t="s">
        <v>83</v>
      </c>
      <c r="AY125" s="125" t="s">
        <v>194</v>
      </c>
      <c r="BK125" s="133">
        <f>BK126+BK182</f>
        <v>0</v>
      </c>
    </row>
    <row r="126" spans="2:65" s="11" customFormat="1" ht="22.9" customHeight="1">
      <c r="B126" s="124"/>
      <c r="D126" s="125" t="s">
        <v>82</v>
      </c>
      <c r="E126" s="134" t="s">
        <v>21</v>
      </c>
      <c r="F126" s="134" t="s">
        <v>268</v>
      </c>
      <c r="I126" s="127"/>
      <c r="J126" s="135">
        <f>BK126</f>
        <v>0</v>
      </c>
      <c r="L126" s="124"/>
      <c r="M126" s="129"/>
      <c r="P126" s="130">
        <f>SUM(P127:P181)</f>
        <v>0</v>
      </c>
      <c r="R126" s="130">
        <f>SUM(R127:R181)</f>
        <v>0.1288</v>
      </c>
      <c r="T126" s="131">
        <f>SUM(T127:T181)</f>
        <v>0</v>
      </c>
      <c r="AR126" s="125" t="s">
        <v>21</v>
      </c>
      <c r="AT126" s="132" t="s">
        <v>82</v>
      </c>
      <c r="AU126" s="132" t="s">
        <v>21</v>
      </c>
      <c r="AY126" s="125" t="s">
        <v>194</v>
      </c>
      <c r="BK126" s="133">
        <f>SUM(BK127:BK181)</f>
        <v>0</v>
      </c>
    </row>
    <row r="127" spans="2:65" s="1" customFormat="1" ht="24.2" customHeight="1">
      <c r="B127" s="32"/>
      <c r="C127" s="136" t="s">
        <v>21</v>
      </c>
      <c r="D127" s="136" t="s">
        <v>197</v>
      </c>
      <c r="E127" s="137" t="s">
        <v>269</v>
      </c>
      <c r="F127" s="138" t="s">
        <v>270</v>
      </c>
      <c r="G127" s="139" t="s">
        <v>271</v>
      </c>
      <c r="H127" s="140">
        <v>4150</v>
      </c>
      <c r="I127" s="141"/>
      <c r="J127" s="142">
        <f>ROUND(I127*H127,2)</f>
        <v>0</v>
      </c>
      <c r="K127" s="138" t="s">
        <v>272</v>
      </c>
      <c r="L127" s="32"/>
      <c r="M127" s="143" t="s">
        <v>1</v>
      </c>
      <c r="N127" s="144" t="s">
        <v>48</v>
      </c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193</v>
      </c>
      <c r="AT127" s="147" t="s">
        <v>197</v>
      </c>
      <c r="AU127" s="147" t="s">
        <v>91</v>
      </c>
      <c r="AY127" s="17" t="s">
        <v>194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7" t="s">
        <v>21</v>
      </c>
      <c r="BK127" s="148">
        <f>ROUND(I127*H127,2)</f>
        <v>0</v>
      </c>
      <c r="BL127" s="17" t="s">
        <v>193</v>
      </c>
      <c r="BM127" s="147" t="s">
        <v>273</v>
      </c>
    </row>
    <row r="128" spans="2:65" s="1" customFormat="1" ht="19.5">
      <c r="B128" s="32"/>
      <c r="D128" s="149" t="s">
        <v>202</v>
      </c>
      <c r="F128" s="150" t="s">
        <v>274</v>
      </c>
      <c r="I128" s="151"/>
      <c r="L128" s="32"/>
      <c r="M128" s="152"/>
      <c r="T128" s="56"/>
      <c r="AT128" s="17" t="s">
        <v>202</v>
      </c>
      <c r="AU128" s="17" t="s">
        <v>91</v>
      </c>
    </row>
    <row r="129" spans="2:65" s="1" customFormat="1" ht="11.25">
      <c r="B129" s="32"/>
      <c r="D129" s="156" t="s">
        <v>275</v>
      </c>
      <c r="F129" s="157" t="s">
        <v>276</v>
      </c>
      <c r="I129" s="151"/>
      <c r="L129" s="32"/>
      <c r="M129" s="152"/>
      <c r="T129" s="56"/>
      <c r="AT129" s="17" t="s">
        <v>275</v>
      </c>
      <c r="AU129" s="17" t="s">
        <v>91</v>
      </c>
    </row>
    <row r="130" spans="2:65" s="1" customFormat="1" ht="24.2" customHeight="1">
      <c r="B130" s="32"/>
      <c r="C130" s="136" t="s">
        <v>91</v>
      </c>
      <c r="D130" s="136" t="s">
        <v>197</v>
      </c>
      <c r="E130" s="137" t="s">
        <v>277</v>
      </c>
      <c r="F130" s="138" t="s">
        <v>278</v>
      </c>
      <c r="G130" s="139" t="s">
        <v>279</v>
      </c>
      <c r="H130" s="140">
        <v>490</v>
      </c>
      <c r="I130" s="141"/>
      <c r="J130" s="142">
        <f>ROUND(I130*H130,2)</f>
        <v>0</v>
      </c>
      <c r="K130" s="138" t="s">
        <v>272</v>
      </c>
      <c r="L130" s="32"/>
      <c r="M130" s="143" t="s">
        <v>1</v>
      </c>
      <c r="N130" s="144" t="s">
        <v>48</v>
      </c>
      <c r="P130" s="145">
        <f>O130*H130</f>
        <v>0</v>
      </c>
      <c r="Q130" s="145">
        <v>0</v>
      </c>
      <c r="R130" s="145">
        <f>Q130*H130</f>
        <v>0</v>
      </c>
      <c r="S130" s="145">
        <v>0</v>
      </c>
      <c r="T130" s="146">
        <f>S130*H130</f>
        <v>0</v>
      </c>
      <c r="AR130" s="147" t="s">
        <v>193</v>
      </c>
      <c r="AT130" s="147" t="s">
        <v>197</v>
      </c>
      <c r="AU130" s="147" t="s">
        <v>91</v>
      </c>
      <c r="AY130" s="17" t="s">
        <v>194</v>
      </c>
      <c r="BE130" s="148">
        <f>IF(N130="základní",J130,0)</f>
        <v>0</v>
      </c>
      <c r="BF130" s="148">
        <f>IF(N130="snížená",J130,0)</f>
        <v>0</v>
      </c>
      <c r="BG130" s="148">
        <f>IF(N130="zákl. přenesená",J130,0)</f>
        <v>0</v>
      </c>
      <c r="BH130" s="148">
        <f>IF(N130="sníž. přenesená",J130,0)</f>
        <v>0</v>
      </c>
      <c r="BI130" s="148">
        <f>IF(N130="nulová",J130,0)</f>
        <v>0</v>
      </c>
      <c r="BJ130" s="17" t="s">
        <v>21</v>
      </c>
      <c r="BK130" s="148">
        <f>ROUND(I130*H130,2)</f>
        <v>0</v>
      </c>
      <c r="BL130" s="17" t="s">
        <v>193</v>
      </c>
      <c r="BM130" s="147" t="s">
        <v>280</v>
      </c>
    </row>
    <row r="131" spans="2:65" s="1" customFormat="1" ht="29.25">
      <c r="B131" s="32"/>
      <c r="D131" s="149" t="s">
        <v>202</v>
      </c>
      <c r="F131" s="150" t="s">
        <v>281</v>
      </c>
      <c r="I131" s="151"/>
      <c r="L131" s="32"/>
      <c r="M131" s="152"/>
      <c r="T131" s="56"/>
      <c r="AT131" s="17" t="s">
        <v>202</v>
      </c>
      <c r="AU131" s="17" t="s">
        <v>91</v>
      </c>
    </row>
    <row r="132" spans="2:65" s="1" customFormat="1" ht="11.25">
      <c r="B132" s="32"/>
      <c r="D132" s="156" t="s">
        <v>275</v>
      </c>
      <c r="F132" s="157" t="s">
        <v>282</v>
      </c>
      <c r="I132" s="151"/>
      <c r="L132" s="32"/>
      <c r="M132" s="152"/>
      <c r="T132" s="56"/>
      <c r="AT132" s="17" t="s">
        <v>275</v>
      </c>
      <c r="AU132" s="17" t="s">
        <v>91</v>
      </c>
    </row>
    <row r="133" spans="2:65" s="12" customFormat="1" ht="11.25">
      <c r="B133" s="158"/>
      <c r="D133" s="149" t="s">
        <v>283</v>
      </c>
      <c r="E133" s="159" t="s">
        <v>1</v>
      </c>
      <c r="F133" s="160" t="s">
        <v>284</v>
      </c>
      <c r="H133" s="161">
        <v>490</v>
      </c>
      <c r="I133" s="162"/>
      <c r="L133" s="158"/>
      <c r="M133" s="163"/>
      <c r="T133" s="164"/>
      <c r="AT133" s="159" t="s">
        <v>283</v>
      </c>
      <c r="AU133" s="159" t="s">
        <v>91</v>
      </c>
      <c r="AV133" s="12" t="s">
        <v>91</v>
      </c>
      <c r="AW133" s="12" t="s">
        <v>38</v>
      </c>
      <c r="AX133" s="12" t="s">
        <v>83</v>
      </c>
      <c r="AY133" s="159" t="s">
        <v>194</v>
      </c>
    </row>
    <row r="134" spans="2:65" s="13" customFormat="1" ht="11.25">
      <c r="B134" s="165"/>
      <c r="D134" s="149" t="s">
        <v>283</v>
      </c>
      <c r="E134" s="166" t="s">
        <v>1</v>
      </c>
      <c r="F134" s="167" t="s">
        <v>285</v>
      </c>
      <c r="H134" s="168">
        <v>490</v>
      </c>
      <c r="I134" s="169"/>
      <c r="L134" s="165"/>
      <c r="M134" s="170"/>
      <c r="T134" s="171"/>
      <c r="AT134" s="166" t="s">
        <v>283</v>
      </c>
      <c r="AU134" s="166" t="s">
        <v>91</v>
      </c>
      <c r="AV134" s="13" t="s">
        <v>193</v>
      </c>
      <c r="AW134" s="13" t="s">
        <v>38</v>
      </c>
      <c r="AX134" s="13" t="s">
        <v>21</v>
      </c>
      <c r="AY134" s="166" t="s">
        <v>194</v>
      </c>
    </row>
    <row r="135" spans="2:65" s="1" customFormat="1" ht="37.9" customHeight="1">
      <c r="B135" s="32"/>
      <c r="C135" s="136" t="s">
        <v>208</v>
      </c>
      <c r="D135" s="136" t="s">
        <v>197</v>
      </c>
      <c r="E135" s="137" t="s">
        <v>286</v>
      </c>
      <c r="F135" s="138" t="s">
        <v>287</v>
      </c>
      <c r="G135" s="139" t="s">
        <v>279</v>
      </c>
      <c r="H135" s="140">
        <v>490</v>
      </c>
      <c r="I135" s="141"/>
      <c r="J135" s="142">
        <f>ROUND(I135*H135,2)</f>
        <v>0</v>
      </c>
      <c r="K135" s="138" t="s">
        <v>272</v>
      </c>
      <c r="L135" s="32"/>
      <c r="M135" s="143" t="s">
        <v>1</v>
      </c>
      <c r="N135" s="144" t="s">
        <v>48</v>
      </c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193</v>
      </c>
      <c r="AT135" s="147" t="s">
        <v>197</v>
      </c>
      <c r="AU135" s="147" t="s">
        <v>91</v>
      </c>
      <c r="AY135" s="17" t="s">
        <v>194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7" t="s">
        <v>21</v>
      </c>
      <c r="BK135" s="148">
        <f>ROUND(I135*H135,2)</f>
        <v>0</v>
      </c>
      <c r="BL135" s="17" t="s">
        <v>193</v>
      </c>
      <c r="BM135" s="147" t="s">
        <v>288</v>
      </c>
    </row>
    <row r="136" spans="2:65" s="1" customFormat="1" ht="39">
      <c r="B136" s="32"/>
      <c r="D136" s="149" t="s">
        <v>202</v>
      </c>
      <c r="F136" s="150" t="s">
        <v>289</v>
      </c>
      <c r="I136" s="151"/>
      <c r="L136" s="32"/>
      <c r="M136" s="152"/>
      <c r="T136" s="56"/>
      <c r="AT136" s="17" t="s">
        <v>202</v>
      </c>
      <c r="AU136" s="17" t="s">
        <v>91</v>
      </c>
    </row>
    <row r="137" spans="2:65" s="1" customFormat="1" ht="11.25">
      <c r="B137" s="32"/>
      <c r="D137" s="156" t="s">
        <v>275</v>
      </c>
      <c r="F137" s="157" t="s">
        <v>290</v>
      </c>
      <c r="I137" s="151"/>
      <c r="L137" s="32"/>
      <c r="M137" s="152"/>
      <c r="T137" s="56"/>
      <c r="AT137" s="17" t="s">
        <v>275</v>
      </c>
      <c r="AU137" s="17" t="s">
        <v>91</v>
      </c>
    </row>
    <row r="138" spans="2:65" s="1" customFormat="1" ht="24.2" customHeight="1">
      <c r="B138" s="32"/>
      <c r="C138" s="136" t="s">
        <v>193</v>
      </c>
      <c r="D138" s="136" t="s">
        <v>197</v>
      </c>
      <c r="E138" s="137" t="s">
        <v>291</v>
      </c>
      <c r="F138" s="138" t="s">
        <v>292</v>
      </c>
      <c r="G138" s="139" t="s">
        <v>279</v>
      </c>
      <c r="H138" s="140">
        <v>490</v>
      </c>
      <c r="I138" s="141"/>
      <c r="J138" s="142">
        <f>ROUND(I138*H138,2)</f>
        <v>0</v>
      </c>
      <c r="K138" s="138" t="s">
        <v>272</v>
      </c>
      <c r="L138" s="32"/>
      <c r="M138" s="143" t="s">
        <v>1</v>
      </c>
      <c r="N138" s="144" t="s">
        <v>48</v>
      </c>
      <c r="P138" s="145">
        <f>O138*H138</f>
        <v>0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AR138" s="147" t="s">
        <v>193</v>
      </c>
      <c r="AT138" s="147" t="s">
        <v>197</v>
      </c>
      <c r="AU138" s="147" t="s">
        <v>91</v>
      </c>
      <c r="AY138" s="17" t="s">
        <v>194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7" t="s">
        <v>21</v>
      </c>
      <c r="BK138" s="148">
        <f>ROUND(I138*H138,2)</f>
        <v>0</v>
      </c>
      <c r="BL138" s="17" t="s">
        <v>193</v>
      </c>
      <c r="BM138" s="147" t="s">
        <v>293</v>
      </c>
    </row>
    <row r="139" spans="2:65" s="1" customFormat="1" ht="19.5">
      <c r="B139" s="32"/>
      <c r="D139" s="149" t="s">
        <v>202</v>
      </c>
      <c r="F139" s="150" t="s">
        <v>294</v>
      </c>
      <c r="I139" s="151"/>
      <c r="L139" s="32"/>
      <c r="M139" s="152"/>
      <c r="T139" s="56"/>
      <c r="AT139" s="17" t="s">
        <v>202</v>
      </c>
      <c r="AU139" s="17" t="s">
        <v>91</v>
      </c>
    </row>
    <row r="140" spans="2:65" s="1" customFormat="1" ht="11.25">
      <c r="B140" s="32"/>
      <c r="D140" s="156" t="s">
        <v>275</v>
      </c>
      <c r="F140" s="157" t="s">
        <v>295</v>
      </c>
      <c r="I140" s="151"/>
      <c r="L140" s="32"/>
      <c r="M140" s="152"/>
      <c r="T140" s="56"/>
      <c r="AT140" s="17" t="s">
        <v>275</v>
      </c>
      <c r="AU140" s="17" t="s">
        <v>91</v>
      </c>
    </row>
    <row r="141" spans="2:65" s="1" customFormat="1" ht="24.2" customHeight="1">
      <c r="B141" s="32"/>
      <c r="C141" s="136" t="s">
        <v>217</v>
      </c>
      <c r="D141" s="136" t="s">
        <v>197</v>
      </c>
      <c r="E141" s="137" t="s">
        <v>296</v>
      </c>
      <c r="F141" s="138" t="s">
        <v>297</v>
      </c>
      <c r="G141" s="139" t="s">
        <v>271</v>
      </c>
      <c r="H141" s="140">
        <v>490</v>
      </c>
      <c r="I141" s="141"/>
      <c r="J141" s="142">
        <f>ROUND(I141*H141,2)</f>
        <v>0</v>
      </c>
      <c r="K141" s="138" t="s">
        <v>272</v>
      </c>
      <c r="L141" s="32"/>
      <c r="M141" s="143" t="s">
        <v>1</v>
      </c>
      <c r="N141" s="144" t="s">
        <v>48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193</v>
      </c>
      <c r="AT141" s="147" t="s">
        <v>197</v>
      </c>
      <c r="AU141" s="147" t="s">
        <v>91</v>
      </c>
      <c r="AY141" s="17" t="s">
        <v>194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7" t="s">
        <v>21</v>
      </c>
      <c r="BK141" s="148">
        <f>ROUND(I141*H141,2)</f>
        <v>0</v>
      </c>
      <c r="BL141" s="17" t="s">
        <v>193</v>
      </c>
      <c r="BM141" s="147" t="s">
        <v>298</v>
      </c>
    </row>
    <row r="142" spans="2:65" s="1" customFormat="1" ht="19.5">
      <c r="B142" s="32"/>
      <c r="D142" s="149" t="s">
        <v>202</v>
      </c>
      <c r="F142" s="150" t="s">
        <v>299</v>
      </c>
      <c r="I142" s="151"/>
      <c r="L142" s="32"/>
      <c r="M142" s="152"/>
      <c r="T142" s="56"/>
      <c r="AT142" s="17" t="s">
        <v>202</v>
      </c>
      <c r="AU142" s="17" t="s">
        <v>91</v>
      </c>
    </row>
    <row r="143" spans="2:65" s="1" customFormat="1" ht="11.25">
      <c r="B143" s="32"/>
      <c r="D143" s="156" t="s">
        <v>275</v>
      </c>
      <c r="F143" s="157" t="s">
        <v>300</v>
      </c>
      <c r="I143" s="151"/>
      <c r="L143" s="32"/>
      <c r="M143" s="152"/>
      <c r="T143" s="56"/>
      <c r="AT143" s="17" t="s">
        <v>275</v>
      </c>
      <c r="AU143" s="17" t="s">
        <v>91</v>
      </c>
    </row>
    <row r="144" spans="2:65" s="1" customFormat="1" ht="16.5" customHeight="1">
      <c r="B144" s="32"/>
      <c r="C144" s="172" t="s">
        <v>222</v>
      </c>
      <c r="D144" s="172" t="s">
        <v>301</v>
      </c>
      <c r="E144" s="173" t="s">
        <v>302</v>
      </c>
      <c r="F144" s="174" t="s">
        <v>303</v>
      </c>
      <c r="G144" s="175" t="s">
        <v>304</v>
      </c>
      <c r="H144" s="176">
        <v>9.8000000000000007</v>
      </c>
      <c r="I144" s="177"/>
      <c r="J144" s="178">
        <f>ROUND(I144*H144,2)</f>
        <v>0</v>
      </c>
      <c r="K144" s="174" t="s">
        <v>272</v>
      </c>
      <c r="L144" s="179"/>
      <c r="M144" s="180" t="s">
        <v>1</v>
      </c>
      <c r="N144" s="181" t="s">
        <v>48</v>
      </c>
      <c r="P144" s="145">
        <f>O144*H144</f>
        <v>0</v>
      </c>
      <c r="Q144" s="145">
        <v>1E-3</v>
      </c>
      <c r="R144" s="145">
        <f>Q144*H144</f>
        <v>9.8000000000000014E-3</v>
      </c>
      <c r="S144" s="145">
        <v>0</v>
      </c>
      <c r="T144" s="146">
        <f>S144*H144</f>
        <v>0</v>
      </c>
      <c r="AR144" s="147" t="s">
        <v>232</v>
      </c>
      <c r="AT144" s="147" t="s">
        <v>301</v>
      </c>
      <c r="AU144" s="147" t="s">
        <v>91</v>
      </c>
      <c r="AY144" s="17" t="s">
        <v>194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7" t="s">
        <v>21</v>
      </c>
      <c r="BK144" s="148">
        <f>ROUND(I144*H144,2)</f>
        <v>0</v>
      </c>
      <c r="BL144" s="17" t="s">
        <v>193</v>
      </c>
      <c r="BM144" s="147" t="s">
        <v>305</v>
      </c>
    </row>
    <row r="145" spans="2:65" s="1" customFormat="1" ht="11.25">
      <c r="B145" s="32"/>
      <c r="D145" s="149" t="s">
        <v>202</v>
      </c>
      <c r="F145" s="150" t="s">
        <v>303</v>
      </c>
      <c r="I145" s="151"/>
      <c r="L145" s="32"/>
      <c r="M145" s="152"/>
      <c r="T145" s="56"/>
      <c r="AT145" s="17" t="s">
        <v>202</v>
      </c>
      <c r="AU145" s="17" t="s">
        <v>91</v>
      </c>
    </row>
    <row r="146" spans="2:65" s="12" customFormat="1" ht="11.25">
      <c r="B146" s="158"/>
      <c r="D146" s="149" t="s">
        <v>283</v>
      </c>
      <c r="F146" s="160" t="s">
        <v>306</v>
      </c>
      <c r="H146" s="161">
        <v>9.8000000000000007</v>
      </c>
      <c r="I146" s="162"/>
      <c r="L146" s="158"/>
      <c r="M146" s="163"/>
      <c r="T146" s="164"/>
      <c r="AT146" s="159" t="s">
        <v>283</v>
      </c>
      <c r="AU146" s="159" t="s">
        <v>91</v>
      </c>
      <c r="AV146" s="12" t="s">
        <v>91</v>
      </c>
      <c r="AW146" s="12" t="s">
        <v>4</v>
      </c>
      <c r="AX146" s="12" t="s">
        <v>21</v>
      </c>
      <c r="AY146" s="159" t="s">
        <v>194</v>
      </c>
    </row>
    <row r="147" spans="2:65" s="1" customFormat="1" ht="33" customHeight="1">
      <c r="B147" s="32"/>
      <c r="C147" s="136" t="s">
        <v>227</v>
      </c>
      <c r="D147" s="136" t="s">
        <v>197</v>
      </c>
      <c r="E147" s="137" t="s">
        <v>307</v>
      </c>
      <c r="F147" s="138" t="s">
        <v>308</v>
      </c>
      <c r="G147" s="139" t="s">
        <v>271</v>
      </c>
      <c r="H147" s="140">
        <v>3400</v>
      </c>
      <c r="I147" s="141"/>
      <c r="J147" s="142">
        <f>ROUND(I147*H147,2)</f>
        <v>0</v>
      </c>
      <c r="K147" s="138" t="s">
        <v>272</v>
      </c>
      <c r="L147" s="32"/>
      <c r="M147" s="143" t="s">
        <v>1</v>
      </c>
      <c r="N147" s="144" t="s">
        <v>48</v>
      </c>
      <c r="P147" s="145">
        <f>O147*H147</f>
        <v>0</v>
      </c>
      <c r="Q147" s="145">
        <v>0</v>
      </c>
      <c r="R147" s="145">
        <f>Q147*H147</f>
        <v>0</v>
      </c>
      <c r="S147" s="145">
        <v>0</v>
      </c>
      <c r="T147" s="146">
        <f>S147*H147</f>
        <v>0</v>
      </c>
      <c r="AR147" s="147" t="s">
        <v>193</v>
      </c>
      <c r="AT147" s="147" t="s">
        <v>197</v>
      </c>
      <c r="AU147" s="147" t="s">
        <v>91</v>
      </c>
      <c r="AY147" s="17" t="s">
        <v>194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17" t="s">
        <v>21</v>
      </c>
      <c r="BK147" s="148">
        <f>ROUND(I147*H147,2)</f>
        <v>0</v>
      </c>
      <c r="BL147" s="17" t="s">
        <v>193</v>
      </c>
      <c r="BM147" s="147" t="s">
        <v>309</v>
      </c>
    </row>
    <row r="148" spans="2:65" s="1" customFormat="1" ht="19.5">
      <c r="B148" s="32"/>
      <c r="D148" s="149" t="s">
        <v>202</v>
      </c>
      <c r="F148" s="150" t="s">
        <v>310</v>
      </c>
      <c r="I148" s="151"/>
      <c r="L148" s="32"/>
      <c r="M148" s="152"/>
      <c r="T148" s="56"/>
      <c r="AT148" s="17" t="s">
        <v>202</v>
      </c>
      <c r="AU148" s="17" t="s">
        <v>91</v>
      </c>
    </row>
    <row r="149" spans="2:65" s="1" customFormat="1" ht="11.25">
      <c r="B149" s="32"/>
      <c r="D149" s="156" t="s">
        <v>275</v>
      </c>
      <c r="F149" s="157" t="s">
        <v>311</v>
      </c>
      <c r="I149" s="151"/>
      <c r="L149" s="32"/>
      <c r="M149" s="152"/>
      <c r="T149" s="56"/>
      <c r="AT149" s="17" t="s">
        <v>275</v>
      </c>
      <c r="AU149" s="17" t="s">
        <v>91</v>
      </c>
    </row>
    <row r="150" spans="2:65" s="1" customFormat="1" ht="37.9" customHeight="1">
      <c r="B150" s="32"/>
      <c r="C150" s="136" t="s">
        <v>232</v>
      </c>
      <c r="D150" s="136" t="s">
        <v>197</v>
      </c>
      <c r="E150" s="137" t="s">
        <v>312</v>
      </c>
      <c r="F150" s="138" t="s">
        <v>313</v>
      </c>
      <c r="G150" s="139" t="s">
        <v>271</v>
      </c>
      <c r="H150" s="140">
        <v>3400</v>
      </c>
      <c r="I150" s="141"/>
      <c r="J150" s="142">
        <f>ROUND(I150*H150,2)</f>
        <v>0</v>
      </c>
      <c r="K150" s="138" t="s">
        <v>272</v>
      </c>
      <c r="L150" s="32"/>
      <c r="M150" s="143" t="s">
        <v>1</v>
      </c>
      <c r="N150" s="144" t="s">
        <v>48</v>
      </c>
      <c r="P150" s="145">
        <f>O150*H150</f>
        <v>0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193</v>
      </c>
      <c r="AT150" s="147" t="s">
        <v>197</v>
      </c>
      <c r="AU150" s="147" t="s">
        <v>91</v>
      </c>
      <c r="AY150" s="17" t="s">
        <v>194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7" t="s">
        <v>21</v>
      </c>
      <c r="BK150" s="148">
        <f>ROUND(I150*H150,2)</f>
        <v>0</v>
      </c>
      <c r="BL150" s="17" t="s">
        <v>193</v>
      </c>
      <c r="BM150" s="147" t="s">
        <v>314</v>
      </c>
    </row>
    <row r="151" spans="2:65" s="1" customFormat="1" ht="29.25">
      <c r="B151" s="32"/>
      <c r="D151" s="149" t="s">
        <v>202</v>
      </c>
      <c r="F151" s="150" t="s">
        <v>315</v>
      </c>
      <c r="I151" s="151"/>
      <c r="L151" s="32"/>
      <c r="M151" s="152"/>
      <c r="T151" s="56"/>
      <c r="AT151" s="17" t="s">
        <v>202</v>
      </c>
      <c r="AU151" s="17" t="s">
        <v>91</v>
      </c>
    </row>
    <row r="152" spans="2:65" s="1" customFormat="1" ht="11.25">
      <c r="B152" s="32"/>
      <c r="D152" s="156" t="s">
        <v>275</v>
      </c>
      <c r="F152" s="157" t="s">
        <v>316</v>
      </c>
      <c r="I152" s="151"/>
      <c r="L152" s="32"/>
      <c r="M152" s="152"/>
      <c r="T152" s="56"/>
      <c r="AT152" s="17" t="s">
        <v>275</v>
      </c>
      <c r="AU152" s="17" t="s">
        <v>91</v>
      </c>
    </row>
    <row r="153" spans="2:65" s="1" customFormat="1" ht="21.75" customHeight="1">
      <c r="B153" s="32"/>
      <c r="C153" s="136" t="s">
        <v>237</v>
      </c>
      <c r="D153" s="136" t="s">
        <v>197</v>
      </c>
      <c r="E153" s="137" t="s">
        <v>317</v>
      </c>
      <c r="F153" s="138" t="s">
        <v>318</v>
      </c>
      <c r="G153" s="139" t="s">
        <v>271</v>
      </c>
      <c r="H153" s="140">
        <v>3400</v>
      </c>
      <c r="I153" s="141"/>
      <c r="J153" s="142">
        <f>ROUND(I153*H153,2)</f>
        <v>0</v>
      </c>
      <c r="K153" s="138" t="s">
        <v>272</v>
      </c>
      <c r="L153" s="32"/>
      <c r="M153" s="143" t="s">
        <v>1</v>
      </c>
      <c r="N153" s="144" t="s">
        <v>48</v>
      </c>
      <c r="P153" s="145">
        <f>O153*H153</f>
        <v>0</v>
      </c>
      <c r="Q153" s="145">
        <v>0</v>
      </c>
      <c r="R153" s="145">
        <f>Q153*H153</f>
        <v>0</v>
      </c>
      <c r="S153" s="145">
        <v>0</v>
      </c>
      <c r="T153" s="146">
        <f>S153*H153</f>
        <v>0</v>
      </c>
      <c r="AR153" s="147" t="s">
        <v>193</v>
      </c>
      <c r="AT153" s="147" t="s">
        <v>197</v>
      </c>
      <c r="AU153" s="147" t="s">
        <v>91</v>
      </c>
      <c r="AY153" s="17" t="s">
        <v>194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7" t="s">
        <v>21</v>
      </c>
      <c r="BK153" s="148">
        <f>ROUND(I153*H153,2)</f>
        <v>0</v>
      </c>
      <c r="BL153" s="17" t="s">
        <v>193</v>
      </c>
      <c r="BM153" s="147" t="s">
        <v>319</v>
      </c>
    </row>
    <row r="154" spans="2:65" s="1" customFormat="1" ht="11.25">
      <c r="B154" s="32"/>
      <c r="D154" s="149" t="s">
        <v>202</v>
      </c>
      <c r="F154" s="150" t="s">
        <v>318</v>
      </c>
      <c r="I154" s="151"/>
      <c r="L154" s="32"/>
      <c r="M154" s="152"/>
      <c r="T154" s="56"/>
      <c r="AT154" s="17" t="s">
        <v>202</v>
      </c>
      <c r="AU154" s="17" t="s">
        <v>91</v>
      </c>
    </row>
    <row r="155" spans="2:65" s="1" customFormat="1" ht="11.25">
      <c r="B155" s="32"/>
      <c r="D155" s="156" t="s">
        <v>275</v>
      </c>
      <c r="F155" s="157" t="s">
        <v>320</v>
      </c>
      <c r="I155" s="151"/>
      <c r="L155" s="32"/>
      <c r="M155" s="152"/>
      <c r="T155" s="56"/>
      <c r="AT155" s="17" t="s">
        <v>275</v>
      </c>
      <c r="AU155" s="17" t="s">
        <v>91</v>
      </c>
    </row>
    <row r="156" spans="2:65" s="1" customFormat="1" ht="21.75" customHeight="1">
      <c r="B156" s="32"/>
      <c r="C156" s="136" t="s">
        <v>26</v>
      </c>
      <c r="D156" s="136" t="s">
        <v>197</v>
      </c>
      <c r="E156" s="137" t="s">
        <v>321</v>
      </c>
      <c r="F156" s="138" t="s">
        <v>322</v>
      </c>
      <c r="G156" s="139" t="s">
        <v>271</v>
      </c>
      <c r="H156" s="140">
        <v>3400</v>
      </c>
      <c r="I156" s="141"/>
      <c r="J156" s="142">
        <f>ROUND(I156*H156,2)</f>
        <v>0</v>
      </c>
      <c r="K156" s="138" t="s">
        <v>272</v>
      </c>
      <c r="L156" s="32"/>
      <c r="M156" s="143" t="s">
        <v>1</v>
      </c>
      <c r="N156" s="144" t="s">
        <v>48</v>
      </c>
      <c r="P156" s="145">
        <f>O156*H156</f>
        <v>0</v>
      </c>
      <c r="Q156" s="145">
        <v>0</v>
      </c>
      <c r="R156" s="145">
        <f>Q156*H156</f>
        <v>0</v>
      </c>
      <c r="S156" s="145">
        <v>0</v>
      </c>
      <c r="T156" s="146">
        <f>S156*H156</f>
        <v>0</v>
      </c>
      <c r="AR156" s="147" t="s">
        <v>193</v>
      </c>
      <c r="AT156" s="147" t="s">
        <v>197</v>
      </c>
      <c r="AU156" s="147" t="s">
        <v>91</v>
      </c>
      <c r="AY156" s="17" t="s">
        <v>194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17" t="s">
        <v>21</v>
      </c>
      <c r="BK156" s="148">
        <f>ROUND(I156*H156,2)</f>
        <v>0</v>
      </c>
      <c r="BL156" s="17" t="s">
        <v>193</v>
      </c>
      <c r="BM156" s="147" t="s">
        <v>323</v>
      </c>
    </row>
    <row r="157" spans="2:65" s="1" customFormat="1" ht="11.25">
      <c r="B157" s="32"/>
      <c r="D157" s="149" t="s">
        <v>202</v>
      </c>
      <c r="F157" s="150" t="s">
        <v>322</v>
      </c>
      <c r="I157" s="151"/>
      <c r="L157" s="32"/>
      <c r="M157" s="152"/>
      <c r="T157" s="56"/>
      <c r="AT157" s="17" t="s">
        <v>202</v>
      </c>
      <c r="AU157" s="17" t="s">
        <v>91</v>
      </c>
    </row>
    <row r="158" spans="2:65" s="1" customFormat="1" ht="11.25">
      <c r="B158" s="32"/>
      <c r="D158" s="156" t="s">
        <v>275</v>
      </c>
      <c r="F158" s="157" t="s">
        <v>324</v>
      </c>
      <c r="I158" s="151"/>
      <c r="L158" s="32"/>
      <c r="M158" s="152"/>
      <c r="T158" s="56"/>
      <c r="AT158" s="17" t="s">
        <v>275</v>
      </c>
      <c r="AU158" s="17" t="s">
        <v>91</v>
      </c>
    </row>
    <row r="159" spans="2:65" s="1" customFormat="1" ht="21.75" customHeight="1">
      <c r="B159" s="32"/>
      <c r="C159" s="136" t="s">
        <v>246</v>
      </c>
      <c r="D159" s="136" t="s">
        <v>197</v>
      </c>
      <c r="E159" s="137" t="s">
        <v>325</v>
      </c>
      <c r="F159" s="138" t="s">
        <v>326</v>
      </c>
      <c r="G159" s="139" t="s">
        <v>271</v>
      </c>
      <c r="H159" s="140">
        <v>3400</v>
      </c>
      <c r="I159" s="141"/>
      <c r="J159" s="142">
        <f>ROUND(I159*H159,2)</f>
        <v>0</v>
      </c>
      <c r="K159" s="138" t="s">
        <v>272</v>
      </c>
      <c r="L159" s="32"/>
      <c r="M159" s="143" t="s">
        <v>1</v>
      </c>
      <c r="N159" s="144" t="s">
        <v>48</v>
      </c>
      <c r="P159" s="145">
        <f>O159*H159</f>
        <v>0</v>
      </c>
      <c r="Q159" s="145">
        <v>0</v>
      </c>
      <c r="R159" s="145">
        <f>Q159*H159</f>
        <v>0</v>
      </c>
      <c r="S159" s="145">
        <v>0</v>
      </c>
      <c r="T159" s="146">
        <f>S159*H159</f>
        <v>0</v>
      </c>
      <c r="AR159" s="147" t="s">
        <v>193</v>
      </c>
      <c r="AT159" s="147" t="s">
        <v>197</v>
      </c>
      <c r="AU159" s="147" t="s">
        <v>91</v>
      </c>
      <c r="AY159" s="17" t="s">
        <v>194</v>
      </c>
      <c r="BE159" s="148">
        <f>IF(N159="základní",J159,0)</f>
        <v>0</v>
      </c>
      <c r="BF159" s="148">
        <f>IF(N159="snížená",J159,0)</f>
        <v>0</v>
      </c>
      <c r="BG159" s="148">
        <f>IF(N159="zákl. přenesená",J159,0)</f>
        <v>0</v>
      </c>
      <c r="BH159" s="148">
        <f>IF(N159="sníž. přenesená",J159,0)</f>
        <v>0</v>
      </c>
      <c r="BI159" s="148">
        <f>IF(N159="nulová",J159,0)</f>
        <v>0</v>
      </c>
      <c r="BJ159" s="17" t="s">
        <v>21</v>
      </c>
      <c r="BK159" s="148">
        <f>ROUND(I159*H159,2)</f>
        <v>0</v>
      </c>
      <c r="BL159" s="17" t="s">
        <v>193</v>
      </c>
      <c r="BM159" s="147" t="s">
        <v>327</v>
      </c>
    </row>
    <row r="160" spans="2:65" s="1" customFormat="1" ht="11.25">
      <c r="B160" s="32"/>
      <c r="D160" s="149" t="s">
        <v>202</v>
      </c>
      <c r="F160" s="150" t="s">
        <v>326</v>
      </c>
      <c r="I160" s="151"/>
      <c r="L160" s="32"/>
      <c r="M160" s="152"/>
      <c r="T160" s="56"/>
      <c r="AT160" s="17" t="s">
        <v>202</v>
      </c>
      <c r="AU160" s="17" t="s">
        <v>91</v>
      </c>
    </row>
    <row r="161" spans="2:65" s="1" customFormat="1" ht="11.25">
      <c r="B161" s="32"/>
      <c r="D161" s="156" t="s">
        <v>275</v>
      </c>
      <c r="F161" s="157" t="s">
        <v>328</v>
      </c>
      <c r="I161" s="151"/>
      <c r="L161" s="32"/>
      <c r="M161" s="152"/>
      <c r="T161" s="56"/>
      <c r="AT161" s="17" t="s">
        <v>275</v>
      </c>
      <c r="AU161" s="17" t="s">
        <v>91</v>
      </c>
    </row>
    <row r="162" spans="2:65" s="1" customFormat="1" ht="16.5" customHeight="1">
      <c r="B162" s="32"/>
      <c r="C162" s="136" t="s">
        <v>8</v>
      </c>
      <c r="D162" s="136" t="s">
        <v>197</v>
      </c>
      <c r="E162" s="137" t="s">
        <v>329</v>
      </c>
      <c r="F162" s="138" t="s">
        <v>330</v>
      </c>
      <c r="G162" s="139" t="s">
        <v>271</v>
      </c>
      <c r="H162" s="140">
        <v>3400</v>
      </c>
      <c r="I162" s="141"/>
      <c r="J162" s="142">
        <f>ROUND(I162*H162,2)</f>
        <v>0</v>
      </c>
      <c r="K162" s="138" t="s">
        <v>272</v>
      </c>
      <c r="L162" s="32"/>
      <c r="M162" s="143" t="s">
        <v>1</v>
      </c>
      <c r="N162" s="144" t="s">
        <v>48</v>
      </c>
      <c r="P162" s="145">
        <f>O162*H162</f>
        <v>0</v>
      </c>
      <c r="Q162" s="145">
        <v>0</v>
      </c>
      <c r="R162" s="145">
        <f>Q162*H162</f>
        <v>0</v>
      </c>
      <c r="S162" s="145">
        <v>0</v>
      </c>
      <c r="T162" s="146">
        <f>S162*H162</f>
        <v>0</v>
      </c>
      <c r="AR162" s="147" t="s">
        <v>193</v>
      </c>
      <c r="AT162" s="147" t="s">
        <v>197</v>
      </c>
      <c r="AU162" s="147" t="s">
        <v>91</v>
      </c>
      <c r="AY162" s="17" t="s">
        <v>194</v>
      </c>
      <c r="BE162" s="148">
        <f>IF(N162="základní",J162,0)</f>
        <v>0</v>
      </c>
      <c r="BF162" s="148">
        <f>IF(N162="snížená",J162,0)</f>
        <v>0</v>
      </c>
      <c r="BG162" s="148">
        <f>IF(N162="zákl. přenesená",J162,0)</f>
        <v>0</v>
      </c>
      <c r="BH162" s="148">
        <f>IF(N162="sníž. přenesená",J162,0)</f>
        <v>0</v>
      </c>
      <c r="BI162" s="148">
        <f>IF(N162="nulová",J162,0)</f>
        <v>0</v>
      </c>
      <c r="BJ162" s="17" t="s">
        <v>21</v>
      </c>
      <c r="BK162" s="148">
        <f>ROUND(I162*H162,2)</f>
        <v>0</v>
      </c>
      <c r="BL162" s="17" t="s">
        <v>193</v>
      </c>
      <c r="BM162" s="147" t="s">
        <v>331</v>
      </c>
    </row>
    <row r="163" spans="2:65" s="1" customFormat="1" ht="11.25">
      <c r="B163" s="32"/>
      <c r="D163" s="149" t="s">
        <v>202</v>
      </c>
      <c r="F163" s="150" t="s">
        <v>330</v>
      </c>
      <c r="I163" s="151"/>
      <c r="L163" s="32"/>
      <c r="M163" s="152"/>
      <c r="T163" s="56"/>
      <c r="AT163" s="17" t="s">
        <v>202</v>
      </c>
      <c r="AU163" s="17" t="s">
        <v>91</v>
      </c>
    </row>
    <row r="164" spans="2:65" s="1" customFormat="1" ht="11.25">
      <c r="B164" s="32"/>
      <c r="D164" s="156" t="s">
        <v>275</v>
      </c>
      <c r="F164" s="157" t="s">
        <v>332</v>
      </c>
      <c r="I164" s="151"/>
      <c r="L164" s="32"/>
      <c r="M164" s="152"/>
      <c r="T164" s="56"/>
      <c r="AT164" s="17" t="s">
        <v>275</v>
      </c>
      <c r="AU164" s="17" t="s">
        <v>91</v>
      </c>
    </row>
    <row r="165" spans="2:65" s="1" customFormat="1" ht="24.2" customHeight="1">
      <c r="B165" s="32"/>
      <c r="C165" s="136" t="s">
        <v>255</v>
      </c>
      <c r="D165" s="136" t="s">
        <v>197</v>
      </c>
      <c r="E165" s="137" t="s">
        <v>333</v>
      </c>
      <c r="F165" s="138" t="s">
        <v>334</v>
      </c>
      <c r="G165" s="139" t="s">
        <v>279</v>
      </c>
      <c r="H165" s="140">
        <v>6.8</v>
      </c>
      <c r="I165" s="141"/>
      <c r="J165" s="142">
        <f>ROUND(I165*H165,2)</f>
        <v>0</v>
      </c>
      <c r="K165" s="138" t="s">
        <v>272</v>
      </c>
      <c r="L165" s="32"/>
      <c r="M165" s="143" t="s">
        <v>1</v>
      </c>
      <c r="N165" s="144" t="s">
        <v>48</v>
      </c>
      <c r="P165" s="145">
        <f>O165*H165</f>
        <v>0</v>
      </c>
      <c r="Q165" s="145">
        <v>0</v>
      </c>
      <c r="R165" s="145">
        <f>Q165*H165</f>
        <v>0</v>
      </c>
      <c r="S165" s="145">
        <v>0</v>
      </c>
      <c r="T165" s="146">
        <f>S165*H165</f>
        <v>0</v>
      </c>
      <c r="AR165" s="147" t="s">
        <v>193</v>
      </c>
      <c r="AT165" s="147" t="s">
        <v>197</v>
      </c>
      <c r="AU165" s="147" t="s">
        <v>91</v>
      </c>
      <c r="AY165" s="17" t="s">
        <v>194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17" t="s">
        <v>21</v>
      </c>
      <c r="BK165" s="148">
        <f>ROUND(I165*H165,2)</f>
        <v>0</v>
      </c>
      <c r="BL165" s="17" t="s">
        <v>193</v>
      </c>
      <c r="BM165" s="147" t="s">
        <v>335</v>
      </c>
    </row>
    <row r="166" spans="2:65" s="1" customFormat="1" ht="11.25">
      <c r="B166" s="32"/>
      <c r="D166" s="149" t="s">
        <v>202</v>
      </c>
      <c r="F166" s="150" t="s">
        <v>336</v>
      </c>
      <c r="I166" s="151"/>
      <c r="L166" s="32"/>
      <c r="M166" s="152"/>
      <c r="T166" s="56"/>
      <c r="AT166" s="17" t="s">
        <v>202</v>
      </c>
      <c r="AU166" s="17" t="s">
        <v>91</v>
      </c>
    </row>
    <row r="167" spans="2:65" s="1" customFormat="1" ht="11.25">
      <c r="B167" s="32"/>
      <c r="D167" s="156" t="s">
        <v>275</v>
      </c>
      <c r="F167" s="157" t="s">
        <v>337</v>
      </c>
      <c r="I167" s="151"/>
      <c r="L167" s="32"/>
      <c r="M167" s="152"/>
      <c r="T167" s="56"/>
      <c r="AT167" s="17" t="s">
        <v>275</v>
      </c>
      <c r="AU167" s="17" t="s">
        <v>91</v>
      </c>
    </row>
    <row r="168" spans="2:65" s="14" customFormat="1" ht="11.25">
      <c r="B168" s="182"/>
      <c r="D168" s="149" t="s">
        <v>283</v>
      </c>
      <c r="E168" s="183" t="s">
        <v>1</v>
      </c>
      <c r="F168" s="184" t="s">
        <v>338</v>
      </c>
      <c r="H168" s="183" t="s">
        <v>1</v>
      </c>
      <c r="I168" s="185"/>
      <c r="L168" s="182"/>
      <c r="M168" s="186"/>
      <c r="T168" s="187"/>
      <c r="AT168" s="183" t="s">
        <v>283</v>
      </c>
      <c r="AU168" s="183" t="s">
        <v>91</v>
      </c>
      <c r="AV168" s="14" t="s">
        <v>21</v>
      </c>
      <c r="AW168" s="14" t="s">
        <v>38</v>
      </c>
      <c r="AX168" s="14" t="s">
        <v>83</v>
      </c>
      <c r="AY168" s="183" t="s">
        <v>194</v>
      </c>
    </row>
    <row r="169" spans="2:65" s="12" customFormat="1" ht="11.25">
      <c r="B169" s="158"/>
      <c r="D169" s="149" t="s">
        <v>283</v>
      </c>
      <c r="E169" s="159" t="s">
        <v>1</v>
      </c>
      <c r="F169" s="160" t="s">
        <v>339</v>
      </c>
      <c r="H169" s="161">
        <v>6.8</v>
      </c>
      <c r="I169" s="162"/>
      <c r="L169" s="158"/>
      <c r="M169" s="163"/>
      <c r="T169" s="164"/>
      <c r="AT169" s="159" t="s">
        <v>283</v>
      </c>
      <c r="AU169" s="159" t="s">
        <v>91</v>
      </c>
      <c r="AV169" s="12" t="s">
        <v>91</v>
      </c>
      <c r="AW169" s="12" t="s">
        <v>38</v>
      </c>
      <c r="AX169" s="12" t="s">
        <v>83</v>
      </c>
      <c r="AY169" s="159" t="s">
        <v>194</v>
      </c>
    </row>
    <row r="170" spans="2:65" s="13" customFormat="1" ht="11.25">
      <c r="B170" s="165"/>
      <c r="D170" s="149" t="s">
        <v>283</v>
      </c>
      <c r="E170" s="166" t="s">
        <v>1</v>
      </c>
      <c r="F170" s="167" t="s">
        <v>285</v>
      </c>
      <c r="H170" s="168">
        <v>6.8</v>
      </c>
      <c r="I170" s="169"/>
      <c r="L170" s="165"/>
      <c r="M170" s="170"/>
      <c r="T170" s="171"/>
      <c r="AT170" s="166" t="s">
        <v>283</v>
      </c>
      <c r="AU170" s="166" t="s">
        <v>91</v>
      </c>
      <c r="AV170" s="13" t="s">
        <v>193</v>
      </c>
      <c r="AW170" s="13" t="s">
        <v>4</v>
      </c>
      <c r="AX170" s="13" t="s">
        <v>21</v>
      </c>
      <c r="AY170" s="166" t="s">
        <v>194</v>
      </c>
    </row>
    <row r="171" spans="2:65" s="1" customFormat="1" ht="16.5" customHeight="1">
      <c r="B171" s="32"/>
      <c r="C171" s="172" t="s">
        <v>340</v>
      </c>
      <c r="D171" s="172" t="s">
        <v>301</v>
      </c>
      <c r="E171" s="173" t="s">
        <v>341</v>
      </c>
      <c r="F171" s="174" t="s">
        <v>342</v>
      </c>
      <c r="G171" s="175" t="s">
        <v>304</v>
      </c>
      <c r="H171" s="176">
        <v>119</v>
      </c>
      <c r="I171" s="177"/>
      <c r="J171" s="178">
        <f>ROUND(I171*H171,2)</f>
        <v>0</v>
      </c>
      <c r="K171" s="174" t="s">
        <v>272</v>
      </c>
      <c r="L171" s="179"/>
      <c r="M171" s="180" t="s">
        <v>1</v>
      </c>
      <c r="N171" s="181" t="s">
        <v>48</v>
      </c>
      <c r="P171" s="145">
        <f>O171*H171</f>
        <v>0</v>
      </c>
      <c r="Q171" s="145">
        <v>1E-3</v>
      </c>
      <c r="R171" s="145">
        <f>Q171*H171</f>
        <v>0.11900000000000001</v>
      </c>
      <c r="S171" s="145">
        <v>0</v>
      </c>
      <c r="T171" s="146">
        <f>S171*H171</f>
        <v>0</v>
      </c>
      <c r="AR171" s="147" t="s">
        <v>232</v>
      </c>
      <c r="AT171" s="147" t="s">
        <v>301</v>
      </c>
      <c r="AU171" s="147" t="s">
        <v>91</v>
      </c>
      <c r="AY171" s="17" t="s">
        <v>194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21</v>
      </c>
      <c r="BK171" s="148">
        <f>ROUND(I171*H171,2)</f>
        <v>0</v>
      </c>
      <c r="BL171" s="17" t="s">
        <v>193</v>
      </c>
      <c r="BM171" s="147" t="s">
        <v>343</v>
      </c>
    </row>
    <row r="172" spans="2:65" s="1" customFormat="1" ht="11.25">
      <c r="B172" s="32"/>
      <c r="D172" s="149" t="s">
        <v>202</v>
      </c>
      <c r="F172" s="150" t="s">
        <v>342</v>
      </c>
      <c r="I172" s="151"/>
      <c r="L172" s="32"/>
      <c r="M172" s="152"/>
      <c r="T172" s="56"/>
      <c r="AT172" s="17" t="s">
        <v>202</v>
      </c>
      <c r="AU172" s="17" t="s">
        <v>91</v>
      </c>
    </row>
    <row r="173" spans="2:65" s="14" customFormat="1" ht="11.25">
      <c r="B173" s="182"/>
      <c r="D173" s="149" t="s">
        <v>283</v>
      </c>
      <c r="E173" s="183" t="s">
        <v>1</v>
      </c>
      <c r="F173" s="184" t="s">
        <v>344</v>
      </c>
      <c r="H173" s="183" t="s">
        <v>1</v>
      </c>
      <c r="I173" s="185"/>
      <c r="L173" s="182"/>
      <c r="M173" s="186"/>
      <c r="T173" s="187"/>
      <c r="AT173" s="183" t="s">
        <v>283</v>
      </c>
      <c r="AU173" s="183" t="s">
        <v>91</v>
      </c>
      <c r="AV173" s="14" t="s">
        <v>21</v>
      </c>
      <c r="AW173" s="14" t="s">
        <v>38</v>
      </c>
      <c r="AX173" s="14" t="s">
        <v>83</v>
      </c>
      <c r="AY173" s="183" t="s">
        <v>194</v>
      </c>
    </row>
    <row r="174" spans="2:65" s="12" customFormat="1" ht="11.25">
      <c r="B174" s="158"/>
      <c r="D174" s="149" t="s">
        <v>283</v>
      </c>
      <c r="E174" s="159" t="s">
        <v>1</v>
      </c>
      <c r="F174" s="160" t="s">
        <v>345</v>
      </c>
      <c r="H174" s="161">
        <v>119</v>
      </c>
      <c r="I174" s="162"/>
      <c r="L174" s="158"/>
      <c r="M174" s="163"/>
      <c r="T174" s="164"/>
      <c r="AT174" s="159" t="s">
        <v>283</v>
      </c>
      <c r="AU174" s="159" t="s">
        <v>91</v>
      </c>
      <c r="AV174" s="12" t="s">
        <v>91</v>
      </c>
      <c r="AW174" s="12" t="s">
        <v>38</v>
      </c>
      <c r="AX174" s="12" t="s">
        <v>83</v>
      </c>
      <c r="AY174" s="159" t="s">
        <v>194</v>
      </c>
    </row>
    <row r="175" spans="2:65" s="13" customFormat="1" ht="11.25">
      <c r="B175" s="165"/>
      <c r="D175" s="149" t="s">
        <v>283</v>
      </c>
      <c r="E175" s="166" t="s">
        <v>1</v>
      </c>
      <c r="F175" s="167" t="s">
        <v>285</v>
      </c>
      <c r="H175" s="168">
        <v>119</v>
      </c>
      <c r="I175" s="169"/>
      <c r="L175" s="165"/>
      <c r="M175" s="170"/>
      <c r="T175" s="171"/>
      <c r="AT175" s="166" t="s">
        <v>283</v>
      </c>
      <c r="AU175" s="166" t="s">
        <v>91</v>
      </c>
      <c r="AV175" s="13" t="s">
        <v>193</v>
      </c>
      <c r="AW175" s="13" t="s">
        <v>38</v>
      </c>
      <c r="AX175" s="13" t="s">
        <v>21</v>
      </c>
      <c r="AY175" s="166" t="s">
        <v>194</v>
      </c>
    </row>
    <row r="176" spans="2:65" s="1" customFormat="1" ht="33" customHeight="1">
      <c r="B176" s="32"/>
      <c r="C176" s="136" t="s">
        <v>346</v>
      </c>
      <c r="D176" s="136" t="s">
        <v>197</v>
      </c>
      <c r="E176" s="137" t="s">
        <v>347</v>
      </c>
      <c r="F176" s="138" t="s">
        <v>348</v>
      </c>
      <c r="G176" s="139" t="s">
        <v>271</v>
      </c>
      <c r="H176" s="140">
        <v>3400</v>
      </c>
      <c r="I176" s="141"/>
      <c r="J176" s="142">
        <f>ROUND(I176*H176,2)</f>
        <v>0</v>
      </c>
      <c r="K176" s="138" t="s">
        <v>272</v>
      </c>
      <c r="L176" s="32"/>
      <c r="M176" s="143" t="s">
        <v>1</v>
      </c>
      <c r="N176" s="144" t="s">
        <v>48</v>
      </c>
      <c r="P176" s="145">
        <f>O176*H176</f>
        <v>0</v>
      </c>
      <c r="Q176" s="145">
        <v>0</v>
      </c>
      <c r="R176" s="145">
        <f>Q176*H176</f>
        <v>0</v>
      </c>
      <c r="S176" s="145">
        <v>0</v>
      </c>
      <c r="T176" s="146">
        <f>S176*H176</f>
        <v>0</v>
      </c>
      <c r="AR176" s="147" t="s">
        <v>193</v>
      </c>
      <c r="AT176" s="147" t="s">
        <v>197</v>
      </c>
      <c r="AU176" s="147" t="s">
        <v>91</v>
      </c>
      <c r="AY176" s="17" t="s">
        <v>194</v>
      </c>
      <c r="BE176" s="148">
        <f>IF(N176="základní",J176,0)</f>
        <v>0</v>
      </c>
      <c r="BF176" s="148">
        <f>IF(N176="snížená",J176,0)</f>
        <v>0</v>
      </c>
      <c r="BG176" s="148">
        <f>IF(N176="zákl. přenesená",J176,0)</f>
        <v>0</v>
      </c>
      <c r="BH176" s="148">
        <f>IF(N176="sníž. přenesená",J176,0)</f>
        <v>0</v>
      </c>
      <c r="BI176" s="148">
        <f>IF(N176="nulová",J176,0)</f>
        <v>0</v>
      </c>
      <c r="BJ176" s="17" t="s">
        <v>21</v>
      </c>
      <c r="BK176" s="148">
        <f>ROUND(I176*H176,2)</f>
        <v>0</v>
      </c>
      <c r="BL176" s="17" t="s">
        <v>193</v>
      </c>
      <c r="BM176" s="147" t="s">
        <v>349</v>
      </c>
    </row>
    <row r="177" spans="2:65" s="1" customFormat="1" ht="29.25">
      <c r="B177" s="32"/>
      <c r="D177" s="149" t="s">
        <v>202</v>
      </c>
      <c r="F177" s="150" t="s">
        <v>350</v>
      </c>
      <c r="I177" s="151"/>
      <c r="L177" s="32"/>
      <c r="M177" s="152"/>
      <c r="T177" s="56"/>
      <c r="AT177" s="17" t="s">
        <v>202</v>
      </c>
      <c r="AU177" s="17" t="s">
        <v>91</v>
      </c>
    </row>
    <row r="178" spans="2:65" s="1" customFormat="1" ht="11.25">
      <c r="B178" s="32"/>
      <c r="D178" s="156" t="s">
        <v>275</v>
      </c>
      <c r="F178" s="157" t="s">
        <v>351</v>
      </c>
      <c r="I178" s="151"/>
      <c r="L178" s="32"/>
      <c r="M178" s="152"/>
      <c r="T178" s="56"/>
      <c r="AT178" s="17" t="s">
        <v>275</v>
      </c>
      <c r="AU178" s="17" t="s">
        <v>91</v>
      </c>
    </row>
    <row r="179" spans="2:65" s="1" customFormat="1" ht="24.2" customHeight="1">
      <c r="B179" s="32"/>
      <c r="C179" s="136" t="s">
        <v>352</v>
      </c>
      <c r="D179" s="136" t="s">
        <v>197</v>
      </c>
      <c r="E179" s="137" t="s">
        <v>353</v>
      </c>
      <c r="F179" s="138" t="s">
        <v>354</v>
      </c>
      <c r="G179" s="139" t="s">
        <v>271</v>
      </c>
      <c r="H179" s="140">
        <v>3400</v>
      </c>
      <c r="I179" s="141"/>
      <c r="J179" s="142">
        <f>ROUND(I179*H179,2)</f>
        <v>0</v>
      </c>
      <c r="K179" s="138" t="s">
        <v>272</v>
      </c>
      <c r="L179" s="32"/>
      <c r="M179" s="143" t="s">
        <v>1</v>
      </c>
      <c r="N179" s="144" t="s">
        <v>48</v>
      </c>
      <c r="P179" s="145">
        <f>O179*H179</f>
        <v>0</v>
      </c>
      <c r="Q179" s="145">
        <v>0</v>
      </c>
      <c r="R179" s="145">
        <f>Q179*H179</f>
        <v>0</v>
      </c>
      <c r="S179" s="145">
        <v>0</v>
      </c>
      <c r="T179" s="146">
        <f>S179*H179</f>
        <v>0</v>
      </c>
      <c r="AR179" s="147" t="s">
        <v>193</v>
      </c>
      <c r="AT179" s="147" t="s">
        <v>197</v>
      </c>
      <c r="AU179" s="147" t="s">
        <v>91</v>
      </c>
      <c r="AY179" s="17" t="s">
        <v>194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7" t="s">
        <v>21</v>
      </c>
      <c r="BK179" s="148">
        <f>ROUND(I179*H179,2)</f>
        <v>0</v>
      </c>
      <c r="BL179" s="17" t="s">
        <v>193</v>
      </c>
      <c r="BM179" s="147" t="s">
        <v>355</v>
      </c>
    </row>
    <row r="180" spans="2:65" s="1" customFormat="1" ht="11.25">
      <c r="B180" s="32"/>
      <c r="D180" s="149" t="s">
        <v>202</v>
      </c>
      <c r="F180" s="150" t="s">
        <v>354</v>
      </c>
      <c r="I180" s="151"/>
      <c r="L180" s="32"/>
      <c r="M180" s="152"/>
      <c r="T180" s="56"/>
      <c r="AT180" s="17" t="s">
        <v>202</v>
      </c>
      <c r="AU180" s="17" t="s">
        <v>91</v>
      </c>
    </row>
    <row r="181" spans="2:65" s="1" customFormat="1" ht="11.25">
      <c r="B181" s="32"/>
      <c r="D181" s="156" t="s">
        <v>275</v>
      </c>
      <c r="F181" s="157" t="s">
        <v>356</v>
      </c>
      <c r="I181" s="151"/>
      <c r="L181" s="32"/>
      <c r="M181" s="152"/>
      <c r="T181" s="56"/>
      <c r="AT181" s="17" t="s">
        <v>275</v>
      </c>
      <c r="AU181" s="17" t="s">
        <v>91</v>
      </c>
    </row>
    <row r="182" spans="2:65" s="11" customFormat="1" ht="22.9" customHeight="1">
      <c r="B182" s="124"/>
      <c r="D182" s="125" t="s">
        <v>82</v>
      </c>
      <c r="E182" s="134" t="s">
        <v>237</v>
      </c>
      <c r="F182" s="134" t="s">
        <v>357</v>
      </c>
      <c r="I182" s="127"/>
      <c r="J182" s="135">
        <f>BK182</f>
        <v>0</v>
      </c>
      <c r="L182" s="124"/>
      <c r="M182" s="129"/>
      <c r="P182" s="130">
        <f>P183</f>
        <v>0</v>
      </c>
      <c r="R182" s="130">
        <f>R183</f>
        <v>0</v>
      </c>
      <c r="T182" s="131">
        <f>T183</f>
        <v>0</v>
      </c>
      <c r="AR182" s="125" t="s">
        <v>21</v>
      </c>
      <c r="AT182" s="132" t="s">
        <v>82</v>
      </c>
      <c r="AU182" s="132" t="s">
        <v>21</v>
      </c>
      <c r="AY182" s="125" t="s">
        <v>194</v>
      </c>
      <c r="BK182" s="133">
        <f>BK183</f>
        <v>0</v>
      </c>
    </row>
    <row r="183" spans="2:65" s="11" customFormat="1" ht="20.85" customHeight="1">
      <c r="B183" s="124"/>
      <c r="D183" s="125" t="s">
        <v>82</v>
      </c>
      <c r="E183" s="134" t="s">
        <v>358</v>
      </c>
      <c r="F183" s="134" t="s">
        <v>359</v>
      </c>
      <c r="I183" s="127"/>
      <c r="J183" s="135">
        <f>BK183</f>
        <v>0</v>
      </c>
      <c r="L183" s="124"/>
      <c r="M183" s="129"/>
      <c r="P183" s="130">
        <f>SUM(P184:P186)</f>
        <v>0</v>
      </c>
      <c r="R183" s="130">
        <f>SUM(R184:R186)</f>
        <v>0</v>
      </c>
      <c r="T183" s="131">
        <f>SUM(T184:T186)</f>
        <v>0</v>
      </c>
      <c r="AR183" s="125" t="s">
        <v>21</v>
      </c>
      <c r="AT183" s="132" t="s">
        <v>82</v>
      </c>
      <c r="AU183" s="132" t="s">
        <v>91</v>
      </c>
      <c r="AY183" s="125" t="s">
        <v>194</v>
      </c>
      <c r="BK183" s="133">
        <f>SUM(BK184:BK186)</f>
        <v>0</v>
      </c>
    </row>
    <row r="184" spans="2:65" s="1" customFormat="1" ht="24.2" customHeight="1">
      <c r="B184" s="32"/>
      <c r="C184" s="136" t="s">
        <v>360</v>
      </c>
      <c r="D184" s="136" t="s">
        <v>197</v>
      </c>
      <c r="E184" s="137" t="s">
        <v>361</v>
      </c>
      <c r="F184" s="138" t="s">
        <v>362</v>
      </c>
      <c r="G184" s="139" t="s">
        <v>363</v>
      </c>
      <c r="H184" s="140">
        <v>0.129</v>
      </c>
      <c r="I184" s="141"/>
      <c r="J184" s="142">
        <f>ROUND(I184*H184,2)</f>
        <v>0</v>
      </c>
      <c r="K184" s="138" t="s">
        <v>272</v>
      </c>
      <c r="L184" s="32"/>
      <c r="M184" s="143" t="s">
        <v>1</v>
      </c>
      <c r="N184" s="144" t="s">
        <v>48</v>
      </c>
      <c r="P184" s="145">
        <f>O184*H184</f>
        <v>0</v>
      </c>
      <c r="Q184" s="145">
        <v>0</v>
      </c>
      <c r="R184" s="145">
        <f>Q184*H184</f>
        <v>0</v>
      </c>
      <c r="S184" s="145">
        <v>0</v>
      </c>
      <c r="T184" s="146">
        <f>S184*H184</f>
        <v>0</v>
      </c>
      <c r="AR184" s="147" t="s">
        <v>193</v>
      </c>
      <c r="AT184" s="147" t="s">
        <v>197</v>
      </c>
      <c r="AU184" s="147" t="s">
        <v>208</v>
      </c>
      <c r="AY184" s="17" t="s">
        <v>194</v>
      </c>
      <c r="BE184" s="148">
        <f>IF(N184="základní",J184,0)</f>
        <v>0</v>
      </c>
      <c r="BF184" s="148">
        <f>IF(N184="snížená",J184,0)</f>
        <v>0</v>
      </c>
      <c r="BG184" s="148">
        <f>IF(N184="zákl. přenesená",J184,0)</f>
        <v>0</v>
      </c>
      <c r="BH184" s="148">
        <f>IF(N184="sníž. přenesená",J184,0)</f>
        <v>0</v>
      </c>
      <c r="BI184" s="148">
        <f>IF(N184="nulová",J184,0)</f>
        <v>0</v>
      </c>
      <c r="BJ184" s="17" t="s">
        <v>21</v>
      </c>
      <c r="BK184" s="148">
        <f>ROUND(I184*H184,2)</f>
        <v>0</v>
      </c>
      <c r="BL184" s="17" t="s">
        <v>193</v>
      </c>
      <c r="BM184" s="147" t="s">
        <v>364</v>
      </c>
    </row>
    <row r="185" spans="2:65" s="1" customFormat="1" ht="19.5">
      <c r="B185" s="32"/>
      <c r="D185" s="149" t="s">
        <v>202</v>
      </c>
      <c r="F185" s="150" t="s">
        <v>362</v>
      </c>
      <c r="I185" s="151"/>
      <c r="L185" s="32"/>
      <c r="M185" s="152"/>
      <c r="T185" s="56"/>
      <c r="AT185" s="17" t="s">
        <v>202</v>
      </c>
      <c r="AU185" s="17" t="s">
        <v>208</v>
      </c>
    </row>
    <row r="186" spans="2:65" s="1" customFormat="1" ht="11.25">
      <c r="B186" s="32"/>
      <c r="D186" s="156" t="s">
        <v>275</v>
      </c>
      <c r="F186" s="157" t="s">
        <v>365</v>
      </c>
      <c r="I186" s="151"/>
      <c r="L186" s="32"/>
      <c r="M186" s="153"/>
      <c r="N186" s="154"/>
      <c r="O186" s="154"/>
      <c r="P186" s="154"/>
      <c r="Q186" s="154"/>
      <c r="R186" s="154"/>
      <c r="S186" s="154"/>
      <c r="T186" s="155"/>
      <c r="AT186" s="17" t="s">
        <v>275</v>
      </c>
      <c r="AU186" s="17" t="s">
        <v>208</v>
      </c>
    </row>
    <row r="187" spans="2:65" s="1" customFormat="1" ht="6.95" customHeight="1">
      <c r="B187" s="44"/>
      <c r="C187" s="45"/>
      <c r="D187" s="45"/>
      <c r="E187" s="45"/>
      <c r="F187" s="45"/>
      <c r="G187" s="45"/>
      <c r="H187" s="45"/>
      <c r="I187" s="45"/>
      <c r="J187" s="45"/>
      <c r="K187" s="45"/>
      <c r="L187" s="32"/>
    </row>
  </sheetData>
  <sheetProtection algorithmName="SHA-512" hashValue="US/YmF76ldseypNEr2pgNz3or3iYOYuaWPQ0OIhSmr81K0H8Bax23wGSu1MkyDwLk6YBBYldaHvLix0aHAr/zg==" saltValue="cdfP4LNi0uJBzp69OnMFkiNKWSw4hMASbXycePbZxoznZcbJ63ceOcX1BRTFHCuPacWejNnEfuiJXQxCqD4/8w==" spinCount="100000" sheet="1" objects="1" scenarios="1" formatColumns="0" formatRows="0" autoFilter="0"/>
  <autoFilter ref="C123:K186" xr:uid="{00000000-0009-0000-0000-000002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hyperlinks>
    <hyperlink ref="F129" r:id="rId1" xr:uid="{00000000-0004-0000-0200-000000000000}"/>
    <hyperlink ref="F132" r:id="rId2" xr:uid="{00000000-0004-0000-0200-000001000000}"/>
    <hyperlink ref="F137" r:id="rId3" xr:uid="{00000000-0004-0000-0200-000002000000}"/>
    <hyperlink ref="F140" r:id="rId4" xr:uid="{00000000-0004-0000-0200-000003000000}"/>
    <hyperlink ref="F143" r:id="rId5" xr:uid="{00000000-0004-0000-0200-000004000000}"/>
    <hyperlink ref="F149" r:id="rId6" xr:uid="{00000000-0004-0000-0200-000005000000}"/>
    <hyperlink ref="F152" r:id="rId7" xr:uid="{00000000-0004-0000-0200-000006000000}"/>
    <hyperlink ref="F155" r:id="rId8" xr:uid="{00000000-0004-0000-0200-000007000000}"/>
    <hyperlink ref="F158" r:id="rId9" xr:uid="{00000000-0004-0000-0200-000008000000}"/>
    <hyperlink ref="F161" r:id="rId10" xr:uid="{00000000-0004-0000-0200-000009000000}"/>
    <hyperlink ref="F164" r:id="rId11" xr:uid="{00000000-0004-0000-0200-00000A000000}"/>
    <hyperlink ref="F167" r:id="rId12" xr:uid="{00000000-0004-0000-0200-00000B000000}"/>
    <hyperlink ref="F178" r:id="rId13" xr:uid="{00000000-0004-0000-0200-00000C000000}"/>
    <hyperlink ref="F181" r:id="rId14" xr:uid="{00000000-0004-0000-0200-00000D000000}"/>
    <hyperlink ref="F186" r:id="rId15" xr:uid="{00000000-0004-0000-0200-00000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5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105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</row>
    <row r="4" spans="2:46" ht="24.95" customHeight="1">
      <c r="B4" s="20"/>
      <c r="D4" s="21" t="s">
        <v>166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0" t="str">
        <f>'Rekapitulace stavby'!K6</f>
        <v>ZTV Pacov II.etapa - pod etapa č.3</v>
      </c>
      <c r="F7" s="241"/>
      <c r="G7" s="241"/>
      <c r="H7" s="241"/>
      <c r="L7" s="20"/>
    </row>
    <row r="8" spans="2:46" ht="12" customHeight="1">
      <c r="B8" s="20"/>
      <c r="D8" s="27" t="s">
        <v>167</v>
      </c>
      <c r="L8" s="20"/>
    </row>
    <row r="9" spans="2:46" s="1" customFormat="1" ht="16.5" customHeight="1">
      <c r="B9" s="32"/>
      <c r="E9" s="240" t="s">
        <v>366</v>
      </c>
      <c r="F9" s="242"/>
      <c r="G9" s="242"/>
      <c r="H9" s="242"/>
      <c r="L9" s="32"/>
    </row>
    <row r="10" spans="2:46" s="1" customFormat="1" ht="12" customHeight="1">
      <c r="B10" s="32"/>
      <c r="D10" s="27" t="s">
        <v>169</v>
      </c>
      <c r="L10" s="32"/>
    </row>
    <row r="11" spans="2:46" s="1" customFormat="1" ht="16.5" customHeight="1">
      <c r="B11" s="32"/>
      <c r="E11" s="205" t="s">
        <v>367</v>
      </c>
      <c r="F11" s="242"/>
      <c r="G11" s="242"/>
      <c r="H11" s="242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19</v>
      </c>
      <c r="F13" s="25" t="s">
        <v>1</v>
      </c>
      <c r="I13" s="27" t="s">
        <v>20</v>
      </c>
      <c r="J13" s="25" t="s">
        <v>1</v>
      </c>
      <c r="L13" s="32"/>
    </row>
    <row r="14" spans="2:46" s="1" customFormat="1" ht="12" customHeight="1">
      <c r="B14" s="32"/>
      <c r="D14" s="27" t="s">
        <v>22</v>
      </c>
      <c r="F14" s="25" t="s">
        <v>23</v>
      </c>
      <c r="I14" s="27" t="s">
        <v>24</v>
      </c>
      <c r="J14" s="52" t="str">
        <f>'Rekapitulace stavby'!AN8</f>
        <v>9. 8. 2024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28</v>
      </c>
      <c r="I16" s="27" t="s">
        <v>29</v>
      </c>
      <c r="J16" s="25" t="s">
        <v>30</v>
      </c>
      <c r="L16" s="32"/>
    </row>
    <row r="17" spans="2:12" s="1" customFormat="1" ht="18" customHeight="1">
      <c r="B17" s="32"/>
      <c r="E17" s="25" t="s">
        <v>23</v>
      </c>
      <c r="I17" s="27" t="s">
        <v>31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32</v>
      </c>
      <c r="I19" s="27" t="s">
        <v>29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3" t="str">
        <f>'Rekapitulace stavby'!E14</f>
        <v>Vyplň údaj</v>
      </c>
      <c r="F20" s="224"/>
      <c r="G20" s="224"/>
      <c r="H20" s="224"/>
      <c r="I20" s="27" t="s">
        <v>31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34</v>
      </c>
      <c r="I22" s="27" t="s">
        <v>29</v>
      </c>
      <c r="J22" s="25" t="s">
        <v>35</v>
      </c>
      <c r="L22" s="32"/>
    </row>
    <row r="23" spans="2:12" s="1" customFormat="1" ht="18" customHeight="1">
      <c r="B23" s="32"/>
      <c r="E23" s="25" t="s">
        <v>36</v>
      </c>
      <c r="I23" s="27" t="s">
        <v>31</v>
      </c>
      <c r="J23" s="25" t="s">
        <v>37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39</v>
      </c>
      <c r="I25" s="27" t="s">
        <v>29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31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41</v>
      </c>
      <c r="L28" s="32"/>
    </row>
    <row r="29" spans="2:12" s="7" customFormat="1" ht="298.5" customHeight="1">
      <c r="B29" s="94"/>
      <c r="E29" s="229" t="s">
        <v>368</v>
      </c>
      <c r="F29" s="229"/>
      <c r="G29" s="229"/>
      <c r="H29" s="229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43</v>
      </c>
      <c r="J32" s="66">
        <f>ROUND(J128,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45</v>
      </c>
      <c r="I34" s="35" t="s">
        <v>44</v>
      </c>
      <c r="J34" s="35" t="s">
        <v>46</v>
      </c>
      <c r="L34" s="32"/>
    </row>
    <row r="35" spans="2:12" s="1" customFormat="1" ht="14.45" customHeight="1">
      <c r="B35" s="32"/>
      <c r="D35" s="55" t="s">
        <v>47</v>
      </c>
      <c r="E35" s="27" t="s">
        <v>48</v>
      </c>
      <c r="F35" s="86">
        <f>ROUND((SUM(BE128:BE352)),  2)</f>
        <v>0</v>
      </c>
      <c r="I35" s="96">
        <v>0.21</v>
      </c>
      <c r="J35" s="86">
        <f>ROUND(((SUM(BE128:BE352))*I35),  2)</f>
        <v>0</v>
      </c>
      <c r="L35" s="32"/>
    </row>
    <row r="36" spans="2:12" s="1" customFormat="1" ht="14.45" customHeight="1">
      <c r="B36" s="32"/>
      <c r="E36" s="27" t="s">
        <v>49</v>
      </c>
      <c r="F36" s="86">
        <f>ROUND((SUM(BF128:BF352)),  2)</f>
        <v>0</v>
      </c>
      <c r="I36" s="96">
        <v>0.12</v>
      </c>
      <c r="J36" s="86">
        <f>ROUND(((SUM(BF128:BF352))*I36),  2)</f>
        <v>0</v>
      </c>
      <c r="L36" s="32"/>
    </row>
    <row r="37" spans="2:12" s="1" customFormat="1" ht="14.45" hidden="1" customHeight="1">
      <c r="B37" s="32"/>
      <c r="E37" s="27" t="s">
        <v>50</v>
      </c>
      <c r="F37" s="86">
        <f>ROUND((SUM(BG128:BG352)),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51</v>
      </c>
      <c r="F38" s="86">
        <f>ROUND((SUM(BH128:BH352)),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52</v>
      </c>
      <c r="F39" s="86">
        <f>ROUND((SUM(BI128:BI352)),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53</v>
      </c>
      <c r="E41" s="57"/>
      <c r="F41" s="57"/>
      <c r="G41" s="99" t="s">
        <v>54</v>
      </c>
      <c r="H41" s="100" t="s">
        <v>55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56</v>
      </c>
      <c r="E50" s="42"/>
      <c r="F50" s="42"/>
      <c r="G50" s="41" t="s">
        <v>57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58</v>
      </c>
      <c r="E61" s="34"/>
      <c r="F61" s="103" t="s">
        <v>59</v>
      </c>
      <c r="G61" s="43" t="s">
        <v>58</v>
      </c>
      <c r="H61" s="34"/>
      <c r="I61" s="34"/>
      <c r="J61" s="104" t="s">
        <v>59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60</v>
      </c>
      <c r="E65" s="42"/>
      <c r="F65" s="42"/>
      <c r="G65" s="41" t="s">
        <v>61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58</v>
      </c>
      <c r="E76" s="34"/>
      <c r="F76" s="103" t="s">
        <v>59</v>
      </c>
      <c r="G76" s="43" t="s">
        <v>58</v>
      </c>
      <c r="H76" s="34"/>
      <c r="I76" s="34"/>
      <c r="J76" s="104" t="s">
        <v>59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171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0" t="str">
        <f>E7</f>
        <v>ZTV Pacov II.etapa - pod etapa č.3</v>
      </c>
      <c r="F85" s="241"/>
      <c r="G85" s="241"/>
      <c r="H85" s="241"/>
      <c r="L85" s="32"/>
    </row>
    <row r="86" spans="2:12" ht="12" customHeight="1">
      <c r="B86" s="20"/>
      <c r="C86" s="27" t="s">
        <v>167</v>
      </c>
      <c r="L86" s="20"/>
    </row>
    <row r="87" spans="2:12" s="1" customFormat="1" ht="16.5" customHeight="1">
      <c r="B87" s="32"/>
      <c r="E87" s="240" t="s">
        <v>366</v>
      </c>
      <c r="F87" s="242"/>
      <c r="G87" s="242"/>
      <c r="H87" s="242"/>
      <c r="L87" s="32"/>
    </row>
    <row r="88" spans="2:12" s="1" customFormat="1" ht="12" customHeight="1">
      <c r="B88" s="32"/>
      <c r="C88" s="27" t="s">
        <v>169</v>
      </c>
      <c r="L88" s="32"/>
    </row>
    <row r="89" spans="2:12" s="1" customFormat="1" ht="16.5" customHeight="1">
      <c r="B89" s="32"/>
      <c r="E89" s="205" t="str">
        <f>E11</f>
        <v xml:space="preserve">IO-02 - Místní komunikace  </v>
      </c>
      <c r="F89" s="242"/>
      <c r="G89" s="242"/>
      <c r="H89" s="242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22</v>
      </c>
      <c r="F91" s="25" t="str">
        <f>F14</f>
        <v>město Pacov</v>
      </c>
      <c r="I91" s="27" t="s">
        <v>24</v>
      </c>
      <c r="J91" s="52" t="str">
        <f>IF(J14="","",J14)</f>
        <v>9. 8. 2024</v>
      </c>
      <c r="L91" s="32"/>
    </row>
    <row r="92" spans="2:12" s="1" customFormat="1" ht="6.95" customHeight="1">
      <c r="B92" s="32"/>
      <c r="L92" s="32"/>
    </row>
    <row r="93" spans="2:12" s="1" customFormat="1" ht="25.7" customHeight="1">
      <c r="B93" s="32"/>
      <c r="C93" s="27" t="s">
        <v>28</v>
      </c>
      <c r="F93" s="25" t="str">
        <f>E17</f>
        <v>město Pacov</v>
      </c>
      <c r="I93" s="27" t="s">
        <v>34</v>
      </c>
      <c r="J93" s="30" t="str">
        <f>E23</f>
        <v>PROJEKT CENTRUM NOVA s.r.o.</v>
      </c>
      <c r="L93" s="32"/>
    </row>
    <row r="94" spans="2:12" s="1" customFormat="1" ht="15.2" customHeight="1">
      <c r="B94" s="32"/>
      <c r="C94" s="27" t="s">
        <v>32</v>
      </c>
      <c r="F94" s="25" t="str">
        <f>IF(E20="","",E20)</f>
        <v>Vyplň údaj</v>
      </c>
      <c r="I94" s="27" t="s">
        <v>39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172</v>
      </c>
      <c r="D96" s="97"/>
      <c r="E96" s="97"/>
      <c r="F96" s="97"/>
      <c r="G96" s="97"/>
      <c r="H96" s="97"/>
      <c r="I96" s="97"/>
      <c r="J96" s="106" t="s">
        <v>173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174</v>
      </c>
      <c r="J98" s="66">
        <f>J128</f>
        <v>0</v>
      </c>
      <c r="L98" s="32"/>
      <c r="AU98" s="17" t="s">
        <v>175</v>
      </c>
    </row>
    <row r="99" spans="2:47" s="8" customFormat="1" ht="24.95" customHeight="1">
      <c r="B99" s="108"/>
      <c r="D99" s="109" t="s">
        <v>369</v>
      </c>
      <c r="E99" s="110"/>
      <c r="F99" s="110"/>
      <c r="G99" s="110"/>
      <c r="H99" s="110"/>
      <c r="I99" s="110"/>
      <c r="J99" s="111">
        <f>J129</f>
        <v>0</v>
      </c>
      <c r="L99" s="108"/>
    </row>
    <row r="100" spans="2:47" s="8" customFormat="1" ht="24.95" customHeight="1">
      <c r="B100" s="108"/>
      <c r="D100" s="109" t="s">
        <v>370</v>
      </c>
      <c r="E100" s="110"/>
      <c r="F100" s="110"/>
      <c r="G100" s="110"/>
      <c r="H100" s="110"/>
      <c r="I100" s="110"/>
      <c r="J100" s="111">
        <f>J194</f>
        <v>0</v>
      </c>
      <c r="L100" s="108"/>
    </row>
    <row r="101" spans="2:47" s="8" customFormat="1" ht="24.95" customHeight="1">
      <c r="B101" s="108"/>
      <c r="D101" s="109" t="s">
        <v>371</v>
      </c>
      <c r="E101" s="110"/>
      <c r="F101" s="110"/>
      <c r="G101" s="110"/>
      <c r="H101" s="110"/>
      <c r="I101" s="110"/>
      <c r="J101" s="111">
        <f>J216</f>
        <v>0</v>
      </c>
      <c r="L101" s="108"/>
    </row>
    <row r="102" spans="2:47" s="8" customFormat="1" ht="24.95" customHeight="1">
      <c r="B102" s="108"/>
      <c r="D102" s="109" t="s">
        <v>372</v>
      </c>
      <c r="E102" s="110"/>
      <c r="F102" s="110"/>
      <c r="G102" s="110"/>
      <c r="H102" s="110"/>
      <c r="I102" s="110"/>
      <c r="J102" s="111">
        <f>J227</f>
        <v>0</v>
      </c>
      <c r="L102" s="108"/>
    </row>
    <row r="103" spans="2:47" s="8" customFormat="1" ht="24.95" customHeight="1">
      <c r="B103" s="108"/>
      <c r="D103" s="109" t="s">
        <v>373</v>
      </c>
      <c r="E103" s="110"/>
      <c r="F103" s="110"/>
      <c r="G103" s="110"/>
      <c r="H103" s="110"/>
      <c r="I103" s="110"/>
      <c r="J103" s="111">
        <f>J270</f>
        <v>0</v>
      </c>
      <c r="L103" s="108"/>
    </row>
    <row r="104" spans="2:47" s="8" customFormat="1" ht="24.95" customHeight="1">
      <c r="B104" s="108"/>
      <c r="D104" s="109" t="s">
        <v>374</v>
      </c>
      <c r="E104" s="110"/>
      <c r="F104" s="110"/>
      <c r="G104" s="110"/>
      <c r="H104" s="110"/>
      <c r="I104" s="110"/>
      <c r="J104" s="111">
        <f>J334</f>
        <v>0</v>
      </c>
      <c r="L104" s="108"/>
    </row>
    <row r="105" spans="2:47" s="8" customFormat="1" ht="24.95" customHeight="1">
      <c r="B105" s="108"/>
      <c r="D105" s="109" t="s">
        <v>375</v>
      </c>
      <c r="E105" s="110"/>
      <c r="F105" s="110"/>
      <c r="G105" s="110"/>
      <c r="H105" s="110"/>
      <c r="I105" s="110"/>
      <c r="J105" s="111">
        <f>J345</f>
        <v>0</v>
      </c>
      <c r="L105" s="108"/>
    </row>
    <row r="106" spans="2:47" s="8" customFormat="1" ht="24.95" customHeight="1">
      <c r="B106" s="108"/>
      <c r="D106" s="109" t="s">
        <v>376</v>
      </c>
      <c r="E106" s="110"/>
      <c r="F106" s="110"/>
      <c r="G106" s="110"/>
      <c r="H106" s="110"/>
      <c r="I106" s="110"/>
      <c r="J106" s="111">
        <f>J349</f>
        <v>0</v>
      </c>
      <c r="L106" s="108"/>
    </row>
    <row r="107" spans="2:47" s="1" customFormat="1" ht="21.75" customHeight="1">
      <c r="B107" s="32"/>
      <c r="L107" s="32"/>
    </row>
    <row r="108" spans="2:47" s="1" customFormat="1" ht="6.95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2"/>
    </row>
    <row r="112" spans="2:47" s="1" customFormat="1" ht="6.95" customHeight="1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2"/>
    </row>
    <row r="113" spans="2:63" s="1" customFormat="1" ht="24.95" customHeight="1">
      <c r="B113" s="32"/>
      <c r="C113" s="21" t="s">
        <v>178</v>
      </c>
      <c r="L113" s="32"/>
    </row>
    <row r="114" spans="2:63" s="1" customFormat="1" ht="6.95" customHeight="1">
      <c r="B114" s="32"/>
      <c r="L114" s="32"/>
    </row>
    <row r="115" spans="2:63" s="1" customFormat="1" ht="12" customHeight="1">
      <c r="B115" s="32"/>
      <c r="C115" s="27" t="s">
        <v>16</v>
      </c>
      <c r="L115" s="32"/>
    </row>
    <row r="116" spans="2:63" s="1" customFormat="1" ht="16.5" customHeight="1">
      <c r="B116" s="32"/>
      <c r="E116" s="240" t="str">
        <f>E7</f>
        <v>ZTV Pacov II.etapa - pod etapa č.3</v>
      </c>
      <c r="F116" s="241"/>
      <c r="G116" s="241"/>
      <c r="H116" s="241"/>
      <c r="L116" s="32"/>
    </row>
    <row r="117" spans="2:63" ht="12" customHeight="1">
      <c r="B117" s="20"/>
      <c r="C117" s="27" t="s">
        <v>167</v>
      </c>
      <c r="L117" s="20"/>
    </row>
    <row r="118" spans="2:63" s="1" customFormat="1" ht="16.5" customHeight="1">
      <c r="B118" s="32"/>
      <c r="E118" s="240" t="s">
        <v>366</v>
      </c>
      <c r="F118" s="242"/>
      <c r="G118" s="242"/>
      <c r="H118" s="242"/>
      <c r="L118" s="32"/>
    </row>
    <row r="119" spans="2:63" s="1" customFormat="1" ht="12" customHeight="1">
      <c r="B119" s="32"/>
      <c r="C119" s="27" t="s">
        <v>169</v>
      </c>
      <c r="L119" s="32"/>
    </row>
    <row r="120" spans="2:63" s="1" customFormat="1" ht="16.5" customHeight="1">
      <c r="B120" s="32"/>
      <c r="E120" s="205" t="str">
        <f>E11</f>
        <v xml:space="preserve">IO-02 - Místní komunikace  </v>
      </c>
      <c r="F120" s="242"/>
      <c r="G120" s="242"/>
      <c r="H120" s="242"/>
      <c r="L120" s="32"/>
    </row>
    <row r="121" spans="2:63" s="1" customFormat="1" ht="6.95" customHeight="1">
      <c r="B121" s="32"/>
      <c r="L121" s="32"/>
    </row>
    <row r="122" spans="2:63" s="1" customFormat="1" ht="12" customHeight="1">
      <c r="B122" s="32"/>
      <c r="C122" s="27" t="s">
        <v>22</v>
      </c>
      <c r="F122" s="25" t="str">
        <f>F14</f>
        <v>město Pacov</v>
      </c>
      <c r="I122" s="27" t="s">
        <v>24</v>
      </c>
      <c r="J122" s="52" t="str">
        <f>IF(J14="","",J14)</f>
        <v>9. 8. 2024</v>
      </c>
      <c r="L122" s="32"/>
    </row>
    <row r="123" spans="2:63" s="1" customFormat="1" ht="6.95" customHeight="1">
      <c r="B123" s="32"/>
      <c r="L123" s="32"/>
    </row>
    <row r="124" spans="2:63" s="1" customFormat="1" ht="25.7" customHeight="1">
      <c r="B124" s="32"/>
      <c r="C124" s="27" t="s">
        <v>28</v>
      </c>
      <c r="F124" s="25" t="str">
        <f>E17</f>
        <v>město Pacov</v>
      </c>
      <c r="I124" s="27" t="s">
        <v>34</v>
      </c>
      <c r="J124" s="30" t="str">
        <f>E23</f>
        <v>PROJEKT CENTRUM NOVA s.r.o.</v>
      </c>
      <c r="L124" s="32"/>
    </row>
    <row r="125" spans="2:63" s="1" customFormat="1" ht="15.2" customHeight="1">
      <c r="B125" s="32"/>
      <c r="C125" s="27" t="s">
        <v>32</v>
      </c>
      <c r="F125" s="25" t="str">
        <f>IF(E20="","",E20)</f>
        <v>Vyplň údaj</v>
      </c>
      <c r="I125" s="27" t="s">
        <v>39</v>
      </c>
      <c r="J125" s="30" t="str">
        <f>E26</f>
        <v xml:space="preserve"> </v>
      </c>
      <c r="L125" s="32"/>
    </row>
    <row r="126" spans="2:63" s="1" customFormat="1" ht="10.35" customHeight="1">
      <c r="B126" s="32"/>
      <c r="L126" s="32"/>
    </row>
    <row r="127" spans="2:63" s="10" customFormat="1" ht="29.25" customHeight="1">
      <c r="B127" s="116"/>
      <c r="C127" s="117" t="s">
        <v>179</v>
      </c>
      <c r="D127" s="118" t="s">
        <v>68</v>
      </c>
      <c r="E127" s="118" t="s">
        <v>64</v>
      </c>
      <c r="F127" s="118" t="s">
        <v>65</v>
      </c>
      <c r="G127" s="118" t="s">
        <v>180</v>
      </c>
      <c r="H127" s="118" t="s">
        <v>181</v>
      </c>
      <c r="I127" s="118" t="s">
        <v>182</v>
      </c>
      <c r="J127" s="118" t="s">
        <v>173</v>
      </c>
      <c r="K127" s="119" t="s">
        <v>183</v>
      </c>
      <c r="L127" s="116"/>
      <c r="M127" s="59" t="s">
        <v>1</v>
      </c>
      <c r="N127" s="60" t="s">
        <v>47</v>
      </c>
      <c r="O127" s="60" t="s">
        <v>184</v>
      </c>
      <c r="P127" s="60" t="s">
        <v>185</v>
      </c>
      <c r="Q127" s="60" t="s">
        <v>186</v>
      </c>
      <c r="R127" s="60" t="s">
        <v>187</v>
      </c>
      <c r="S127" s="60" t="s">
        <v>188</v>
      </c>
      <c r="T127" s="61" t="s">
        <v>189</v>
      </c>
    </row>
    <row r="128" spans="2:63" s="1" customFormat="1" ht="22.9" customHeight="1">
      <c r="B128" s="32"/>
      <c r="C128" s="64" t="s">
        <v>190</v>
      </c>
      <c r="J128" s="120">
        <f>BK128</f>
        <v>0</v>
      </c>
      <c r="L128" s="32"/>
      <c r="M128" s="62"/>
      <c r="N128" s="53"/>
      <c r="O128" s="53"/>
      <c r="P128" s="121">
        <f>P129+P194+P216+P227+P270+P334+P345+P349</f>
        <v>0</v>
      </c>
      <c r="Q128" s="53"/>
      <c r="R128" s="121">
        <f>R129+R194+R216+R227+R270+R334+R345+R349</f>
        <v>2179.2135822199994</v>
      </c>
      <c r="S128" s="53"/>
      <c r="T128" s="122">
        <f>T129+T194+T216+T227+T270+T334+T345+T349</f>
        <v>0.69799999999999995</v>
      </c>
      <c r="AT128" s="17" t="s">
        <v>82</v>
      </c>
      <c r="AU128" s="17" t="s">
        <v>175</v>
      </c>
      <c r="BK128" s="123">
        <f>BK129+BK194+BK216+BK227+BK270+BK334+BK345+BK349</f>
        <v>0</v>
      </c>
    </row>
    <row r="129" spans="2:65" s="11" customFormat="1" ht="25.9" customHeight="1">
      <c r="B129" s="124"/>
      <c r="D129" s="125" t="s">
        <v>82</v>
      </c>
      <c r="E129" s="126" t="s">
        <v>377</v>
      </c>
      <c r="F129" s="126" t="s">
        <v>378</v>
      </c>
      <c r="I129" s="127"/>
      <c r="J129" s="128">
        <f>BK129</f>
        <v>0</v>
      </c>
      <c r="L129" s="124"/>
      <c r="M129" s="129"/>
      <c r="P129" s="130">
        <f>SUM(P130:P193)</f>
        <v>0</v>
      </c>
      <c r="R129" s="130">
        <f>SUM(R130:R193)</f>
        <v>28.651064999999999</v>
      </c>
      <c r="T129" s="131">
        <f>SUM(T130:T193)</f>
        <v>0.59799999999999998</v>
      </c>
      <c r="AR129" s="125" t="s">
        <v>21</v>
      </c>
      <c r="AT129" s="132" t="s">
        <v>82</v>
      </c>
      <c r="AU129" s="132" t="s">
        <v>83</v>
      </c>
      <c r="AY129" s="125" t="s">
        <v>194</v>
      </c>
      <c r="BK129" s="133">
        <f>SUM(BK130:BK193)</f>
        <v>0</v>
      </c>
    </row>
    <row r="130" spans="2:65" s="1" customFormat="1" ht="24.2" customHeight="1">
      <c r="B130" s="32"/>
      <c r="C130" s="136" t="s">
        <v>21</v>
      </c>
      <c r="D130" s="136" t="s">
        <v>197</v>
      </c>
      <c r="E130" s="137" t="s">
        <v>379</v>
      </c>
      <c r="F130" s="138" t="s">
        <v>380</v>
      </c>
      <c r="G130" s="139" t="s">
        <v>271</v>
      </c>
      <c r="H130" s="140">
        <v>6.5</v>
      </c>
      <c r="I130" s="141"/>
      <c r="J130" s="142">
        <f>ROUND(I130*H130,2)</f>
        <v>0</v>
      </c>
      <c r="K130" s="138" t="s">
        <v>272</v>
      </c>
      <c r="L130" s="32"/>
      <c r="M130" s="143" t="s">
        <v>1</v>
      </c>
      <c r="N130" s="144" t="s">
        <v>48</v>
      </c>
      <c r="P130" s="145">
        <f>O130*H130</f>
        <v>0</v>
      </c>
      <c r="Q130" s="145">
        <v>1.0000000000000001E-5</v>
      </c>
      <c r="R130" s="145">
        <f>Q130*H130</f>
        <v>6.5000000000000008E-5</v>
      </c>
      <c r="S130" s="145">
        <v>9.1999999999999998E-2</v>
      </c>
      <c r="T130" s="146">
        <f>S130*H130</f>
        <v>0.59799999999999998</v>
      </c>
      <c r="AR130" s="147" t="s">
        <v>193</v>
      </c>
      <c r="AT130" s="147" t="s">
        <v>197</v>
      </c>
      <c r="AU130" s="147" t="s">
        <v>21</v>
      </c>
      <c r="AY130" s="17" t="s">
        <v>194</v>
      </c>
      <c r="BE130" s="148">
        <f>IF(N130="základní",J130,0)</f>
        <v>0</v>
      </c>
      <c r="BF130" s="148">
        <f>IF(N130="snížená",J130,0)</f>
        <v>0</v>
      </c>
      <c r="BG130" s="148">
        <f>IF(N130="zákl. přenesená",J130,0)</f>
        <v>0</v>
      </c>
      <c r="BH130" s="148">
        <f>IF(N130="sníž. přenesená",J130,0)</f>
        <v>0</v>
      </c>
      <c r="BI130" s="148">
        <f>IF(N130="nulová",J130,0)</f>
        <v>0</v>
      </c>
      <c r="BJ130" s="17" t="s">
        <v>21</v>
      </c>
      <c r="BK130" s="148">
        <f>ROUND(I130*H130,2)</f>
        <v>0</v>
      </c>
      <c r="BL130" s="17" t="s">
        <v>193</v>
      </c>
      <c r="BM130" s="147" t="s">
        <v>381</v>
      </c>
    </row>
    <row r="131" spans="2:65" s="1" customFormat="1" ht="29.25">
      <c r="B131" s="32"/>
      <c r="D131" s="149" t="s">
        <v>202</v>
      </c>
      <c r="F131" s="150" t="s">
        <v>382</v>
      </c>
      <c r="I131" s="151"/>
      <c r="L131" s="32"/>
      <c r="M131" s="152"/>
      <c r="T131" s="56"/>
      <c r="AT131" s="17" t="s">
        <v>202</v>
      </c>
      <c r="AU131" s="17" t="s">
        <v>21</v>
      </c>
    </row>
    <row r="132" spans="2:65" s="1" customFormat="1" ht="11.25">
      <c r="B132" s="32"/>
      <c r="D132" s="156" t="s">
        <v>275</v>
      </c>
      <c r="F132" s="157" t="s">
        <v>383</v>
      </c>
      <c r="I132" s="151"/>
      <c r="L132" s="32"/>
      <c r="M132" s="152"/>
      <c r="T132" s="56"/>
      <c r="AT132" s="17" t="s">
        <v>275</v>
      </c>
      <c r="AU132" s="17" t="s">
        <v>21</v>
      </c>
    </row>
    <row r="133" spans="2:65" s="1" customFormat="1" ht="24.2" customHeight="1">
      <c r="B133" s="32"/>
      <c r="C133" s="136" t="s">
        <v>91</v>
      </c>
      <c r="D133" s="136" t="s">
        <v>197</v>
      </c>
      <c r="E133" s="137" t="s">
        <v>384</v>
      </c>
      <c r="F133" s="138" t="s">
        <v>385</v>
      </c>
      <c r="G133" s="139" t="s">
        <v>279</v>
      </c>
      <c r="H133" s="140">
        <v>810.5</v>
      </c>
      <c r="I133" s="141"/>
      <c r="J133" s="142">
        <f>ROUND(I133*H133,2)</f>
        <v>0</v>
      </c>
      <c r="K133" s="138" t="s">
        <v>272</v>
      </c>
      <c r="L133" s="32"/>
      <c r="M133" s="143" t="s">
        <v>1</v>
      </c>
      <c r="N133" s="144" t="s">
        <v>48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193</v>
      </c>
      <c r="AT133" s="147" t="s">
        <v>197</v>
      </c>
      <c r="AU133" s="147" t="s">
        <v>21</v>
      </c>
      <c r="AY133" s="17" t="s">
        <v>194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7" t="s">
        <v>21</v>
      </c>
      <c r="BK133" s="148">
        <f>ROUND(I133*H133,2)</f>
        <v>0</v>
      </c>
      <c r="BL133" s="17" t="s">
        <v>193</v>
      </c>
      <c r="BM133" s="147" t="s">
        <v>386</v>
      </c>
    </row>
    <row r="134" spans="2:65" s="1" customFormat="1" ht="29.25">
      <c r="B134" s="32"/>
      <c r="D134" s="149" t="s">
        <v>202</v>
      </c>
      <c r="F134" s="150" t="s">
        <v>387</v>
      </c>
      <c r="I134" s="151"/>
      <c r="L134" s="32"/>
      <c r="M134" s="152"/>
      <c r="T134" s="56"/>
      <c r="AT134" s="17" t="s">
        <v>202</v>
      </c>
      <c r="AU134" s="17" t="s">
        <v>21</v>
      </c>
    </row>
    <row r="135" spans="2:65" s="1" customFormat="1" ht="11.25">
      <c r="B135" s="32"/>
      <c r="D135" s="156" t="s">
        <v>275</v>
      </c>
      <c r="F135" s="157" t="s">
        <v>388</v>
      </c>
      <c r="I135" s="151"/>
      <c r="L135" s="32"/>
      <c r="M135" s="152"/>
      <c r="T135" s="56"/>
      <c r="AT135" s="17" t="s">
        <v>275</v>
      </c>
      <c r="AU135" s="17" t="s">
        <v>21</v>
      </c>
    </row>
    <row r="136" spans="2:65" s="12" customFormat="1" ht="11.25">
      <c r="B136" s="158"/>
      <c r="D136" s="149" t="s">
        <v>283</v>
      </c>
      <c r="E136" s="159" t="s">
        <v>1</v>
      </c>
      <c r="F136" s="160" t="s">
        <v>389</v>
      </c>
      <c r="H136" s="161">
        <v>810.5</v>
      </c>
      <c r="I136" s="162"/>
      <c r="L136" s="158"/>
      <c r="M136" s="163"/>
      <c r="T136" s="164"/>
      <c r="AT136" s="159" t="s">
        <v>283</v>
      </c>
      <c r="AU136" s="159" t="s">
        <v>21</v>
      </c>
      <c r="AV136" s="12" t="s">
        <v>91</v>
      </c>
      <c r="AW136" s="12" t="s">
        <v>38</v>
      </c>
      <c r="AX136" s="12" t="s">
        <v>83</v>
      </c>
      <c r="AY136" s="159" t="s">
        <v>194</v>
      </c>
    </row>
    <row r="137" spans="2:65" s="13" customFormat="1" ht="11.25">
      <c r="B137" s="165"/>
      <c r="D137" s="149" t="s">
        <v>283</v>
      </c>
      <c r="E137" s="166" t="s">
        <v>1</v>
      </c>
      <c r="F137" s="167" t="s">
        <v>285</v>
      </c>
      <c r="H137" s="168">
        <v>810.5</v>
      </c>
      <c r="I137" s="169"/>
      <c r="L137" s="165"/>
      <c r="M137" s="170"/>
      <c r="T137" s="171"/>
      <c r="AT137" s="166" t="s">
        <v>283</v>
      </c>
      <c r="AU137" s="166" t="s">
        <v>21</v>
      </c>
      <c r="AV137" s="13" t="s">
        <v>193</v>
      </c>
      <c r="AW137" s="13" t="s">
        <v>38</v>
      </c>
      <c r="AX137" s="13" t="s">
        <v>21</v>
      </c>
      <c r="AY137" s="166" t="s">
        <v>194</v>
      </c>
    </row>
    <row r="138" spans="2:65" s="1" customFormat="1" ht="16.5" customHeight="1">
      <c r="B138" s="32"/>
      <c r="C138" s="172" t="s">
        <v>208</v>
      </c>
      <c r="D138" s="172" t="s">
        <v>301</v>
      </c>
      <c r="E138" s="173" t="s">
        <v>390</v>
      </c>
      <c r="F138" s="174" t="s">
        <v>391</v>
      </c>
      <c r="G138" s="175" t="s">
        <v>363</v>
      </c>
      <c r="H138" s="176">
        <v>28.651</v>
      </c>
      <c r="I138" s="177"/>
      <c r="J138" s="178">
        <f>ROUND(I138*H138,2)</f>
        <v>0</v>
      </c>
      <c r="K138" s="174" t="s">
        <v>272</v>
      </c>
      <c r="L138" s="179"/>
      <c r="M138" s="180" t="s">
        <v>1</v>
      </c>
      <c r="N138" s="181" t="s">
        <v>48</v>
      </c>
      <c r="P138" s="145">
        <f>O138*H138</f>
        <v>0</v>
      </c>
      <c r="Q138" s="145">
        <v>1</v>
      </c>
      <c r="R138" s="145">
        <f>Q138*H138</f>
        <v>28.651</v>
      </c>
      <c r="S138" s="145">
        <v>0</v>
      </c>
      <c r="T138" s="146">
        <f>S138*H138</f>
        <v>0</v>
      </c>
      <c r="AR138" s="147" t="s">
        <v>232</v>
      </c>
      <c r="AT138" s="147" t="s">
        <v>301</v>
      </c>
      <c r="AU138" s="147" t="s">
        <v>21</v>
      </c>
      <c r="AY138" s="17" t="s">
        <v>194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7" t="s">
        <v>21</v>
      </c>
      <c r="BK138" s="148">
        <f>ROUND(I138*H138,2)</f>
        <v>0</v>
      </c>
      <c r="BL138" s="17" t="s">
        <v>193</v>
      </c>
      <c r="BM138" s="147" t="s">
        <v>392</v>
      </c>
    </row>
    <row r="139" spans="2:65" s="1" customFormat="1" ht="11.25">
      <c r="B139" s="32"/>
      <c r="D139" s="149" t="s">
        <v>202</v>
      </c>
      <c r="F139" s="150" t="s">
        <v>391</v>
      </c>
      <c r="I139" s="151"/>
      <c r="L139" s="32"/>
      <c r="M139" s="152"/>
      <c r="T139" s="56"/>
      <c r="AT139" s="17" t="s">
        <v>202</v>
      </c>
      <c r="AU139" s="17" t="s">
        <v>21</v>
      </c>
    </row>
    <row r="140" spans="2:65" s="1" customFormat="1" ht="24.2" customHeight="1">
      <c r="B140" s="32"/>
      <c r="C140" s="136" t="s">
        <v>193</v>
      </c>
      <c r="D140" s="136" t="s">
        <v>197</v>
      </c>
      <c r="E140" s="137" t="s">
        <v>393</v>
      </c>
      <c r="F140" s="138" t="s">
        <v>394</v>
      </c>
      <c r="G140" s="139" t="s">
        <v>279</v>
      </c>
      <c r="H140" s="140">
        <v>11.66</v>
      </c>
      <c r="I140" s="141"/>
      <c r="J140" s="142">
        <f>ROUND(I140*H140,2)</f>
        <v>0</v>
      </c>
      <c r="K140" s="138" t="s">
        <v>272</v>
      </c>
      <c r="L140" s="32"/>
      <c r="M140" s="143" t="s">
        <v>1</v>
      </c>
      <c r="N140" s="144" t="s">
        <v>48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193</v>
      </c>
      <c r="AT140" s="147" t="s">
        <v>197</v>
      </c>
      <c r="AU140" s="147" t="s">
        <v>21</v>
      </c>
      <c r="AY140" s="17" t="s">
        <v>194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7" t="s">
        <v>21</v>
      </c>
      <c r="BK140" s="148">
        <f>ROUND(I140*H140,2)</f>
        <v>0</v>
      </c>
      <c r="BL140" s="17" t="s">
        <v>193</v>
      </c>
      <c r="BM140" s="147" t="s">
        <v>395</v>
      </c>
    </row>
    <row r="141" spans="2:65" s="1" customFormat="1" ht="29.25">
      <c r="B141" s="32"/>
      <c r="D141" s="149" t="s">
        <v>202</v>
      </c>
      <c r="F141" s="150" t="s">
        <v>396</v>
      </c>
      <c r="I141" s="151"/>
      <c r="L141" s="32"/>
      <c r="M141" s="152"/>
      <c r="T141" s="56"/>
      <c r="AT141" s="17" t="s">
        <v>202</v>
      </c>
      <c r="AU141" s="17" t="s">
        <v>21</v>
      </c>
    </row>
    <row r="142" spans="2:65" s="1" customFormat="1" ht="11.25">
      <c r="B142" s="32"/>
      <c r="D142" s="156" t="s">
        <v>275</v>
      </c>
      <c r="F142" s="157" t="s">
        <v>397</v>
      </c>
      <c r="I142" s="151"/>
      <c r="L142" s="32"/>
      <c r="M142" s="152"/>
      <c r="T142" s="56"/>
      <c r="AT142" s="17" t="s">
        <v>275</v>
      </c>
      <c r="AU142" s="17" t="s">
        <v>21</v>
      </c>
    </row>
    <row r="143" spans="2:65" s="14" customFormat="1" ht="11.25">
      <c r="B143" s="182"/>
      <c r="D143" s="149" t="s">
        <v>283</v>
      </c>
      <c r="E143" s="183" t="s">
        <v>1</v>
      </c>
      <c r="F143" s="184" t="s">
        <v>398</v>
      </c>
      <c r="H143" s="183" t="s">
        <v>1</v>
      </c>
      <c r="I143" s="185"/>
      <c r="L143" s="182"/>
      <c r="M143" s="186"/>
      <c r="T143" s="187"/>
      <c r="AT143" s="183" t="s">
        <v>283</v>
      </c>
      <c r="AU143" s="183" t="s">
        <v>21</v>
      </c>
      <c r="AV143" s="14" t="s">
        <v>21</v>
      </c>
      <c r="AW143" s="14" t="s">
        <v>38</v>
      </c>
      <c r="AX143" s="14" t="s">
        <v>83</v>
      </c>
      <c r="AY143" s="183" t="s">
        <v>194</v>
      </c>
    </row>
    <row r="144" spans="2:65" s="12" customFormat="1" ht="11.25">
      <c r="B144" s="158"/>
      <c r="D144" s="149" t="s">
        <v>283</v>
      </c>
      <c r="E144" s="159" t="s">
        <v>1</v>
      </c>
      <c r="F144" s="160" t="s">
        <v>399</v>
      </c>
      <c r="H144" s="161">
        <v>11.66</v>
      </c>
      <c r="I144" s="162"/>
      <c r="L144" s="158"/>
      <c r="M144" s="163"/>
      <c r="T144" s="164"/>
      <c r="AT144" s="159" t="s">
        <v>283</v>
      </c>
      <c r="AU144" s="159" t="s">
        <v>21</v>
      </c>
      <c r="AV144" s="12" t="s">
        <v>91</v>
      </c>
      <c r="AW144" s="12" t="s">
        <v>38</v>
      </c>
      <c r="AX144" s="12" t="s">
        <v>83</v>
      </c>
      <c r="AY144" s="159" t="s">
        <v>194</v>
      </c>
    </row>
    <row r="145" spans="2:65" s="13" customFormat="1" ht="11.25">
      <c r="B145" s="165"/>
      <c r="D145" s="149" t="s">
        <v>283</v>
      </c>
      <c r="E145" s="166" t="s">
        <v>1</v>
      </c>
      <c r="F145" s="167" t="s">
        <v>285</v>
      </c>
      <c r="H145" s="168">
        <v>11.66</v>
      </c>
      <c r="I145" s="169"/>
      <c r="L145" s="165"/>
      <c r="M145" s="170"/>
      <c r="T145" s="171"/>
      <c r="AT145" s="166" t="s">
        <v>283</v>
      </c>
      <c r="AU145" s="166" t="s">
        <v>21</v>
      </c>
      <c r="AV145" s="13" t="s">
        <v>193</v>
      </c>
      <c r="AW145" s="13" t="s">
        <v>38</v>
      </c>
      <c r="AX145" s="13" t="s">
        <v>21</v>
      </c>
      <c r="AY145" s="166" t="s">
        <v>194</v>
      </c>
    </row>
    <row r="146" spans="2:65" s="1" customFormat="1" ht="33" customHeight="1">
      <c r="B146" s="32"/>
      <c r="C146" s="136" t="s">
        <v>217</v>
      </c>
      <c r="D146" s="136" t="s">
        <v>197</v>
      </c>
      <c r="E146" s="137" t="s">
        <v>400</v>
      </c>
      <c r="F146" s="138" t="s">
        <v>401</v>
      </c>
      <c r="G146" s="139" t="s">
        <v>279</v>
      </c>
      <c r="H146" s="140">
        <v>517</v>
      </c>
      <c r="I146" s="141"/>
      <c r="J146" s="142">
        <f>ROUND(I146*H146,2)</f>
        <v>0</v>
      </c>
      <c r="K146" s="138" t="s">
        <v>272</v>
      </c>
      <c r="L146" s="32"/>
      <c r="M146" s="143" t="s">
        <v>1</v>
      </c>
      <c r="N146" s="144" t="s">
        <v>48</v>
      </c>
      <c r="P146" s="145">
        <f>O146*H146</f>
        <v>0</v>
      </c>
      <c r="Q146" s="145">
        <v>0</v>
      </c>
      <c r="R146" s="145">
        <f>Q146*H146</f>
        <v>0</v>
      </c>
      <c r="S146" s="145">
        <v>0</v>
      </c>
      <c r="T146" s="146">
        <f>S146*H146</f>
        <v>0</v>
      </c>
      <c r="AR146" s="147" t="s">
        <v>193</v>
      </c>
      <c r="AT146" s="147" t="s">
        <v>197</v>
      </c>
      <c r="AU146" s="147" t="s">
        <v>21</v>
      </c>
      <c r="AY146" s="17" t="s">
        <v>194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7" t="s">
        <v>21</v>
      </c>
      <c r="BK146" s="148">
        <f>ROUND(I146*H146,2)</f>
        <v>0</v>
      </c>
      <c r="BL146" s="17" t="s">
        <v>193</v>
      </c>
      <c r="BM146" s="147" t="s">
        <v>402</v>
      </c>
    </row>
    <row r="147" spans="2:65" s="1" customFormat="1" ht="29.25">
      <c r="B147" s="32"/>
      <c r="D147" s="149" t="s">
        <v>202</v>
      </c>
      <c r="F147" s="150" t="s">
        <v>403</v>
      </c>
      <c r="I147" s="151"/>
      <c r="L147" s="32"/>
      <c r="M147" s="152"/>
      <c r="T147" s="56"/>
      <c r="AT147" s="17" t="s">
        <v>202</v>
      </c>
      <c r="AU147" s="17" t="s">
        <v>21</v>
      </c>
    </row>
    <row r="148" spans="2:65" s="1" customFormat="1" ht="11.25">
      <c r="B148" s="32"/>
      <c r="D148" s="156" t="s">
        <v>275</v>
      </c>
      <c r="F148" s="157" t="s">
        <v>404</v>
      </c>
      <c r="I148" s="151"/>
      <c r="L148" s="32"/>
      <c r="M148" s="152"/>
      <c r="T148" s="56"/>
      <c r="AT148" s="17" t="s">
        <v>275</v>
      </c>
      <c r="AU148" s="17" t="s">
        <v>21</v>
      </c>
    </row>
    <row r="149" spans="2:65" s="14" customFormat="1" ht="11.25">
      <c r="B149" s="182"/>
      <c r="D149" s="149" t="s">
        <v>283</v>
      </c>
      <c r="E149" s="183" t="s">
        <v>1</v>
      </c>
      <c r="F149" s="184" t="s">
        <v>405</v>
      </c>
      <c r="H149" s="183" t="s">
        <v>1</v>
      </c>
      <c r="I149" s="185"/>
      <c r="L149" s="182"/>
      <c r="M149" s="186"/>
      <c r="T149" s="187"/>
      <c r="AT149" s="183" t="s">
        <v>283</v>
      </c>
      <c r="AU149" s="183" t="s">
        <v>21</v>
      </c>
      <c r="AV149" s="14" t="s">
        <v>21</v>
      </c>
      <c r="AW149" s="14" t="s">
        <v>38</v>
      </c>
      <c r="AX149" s="14" t="s">
        <v>83</v>
      </c>
      <c r="AY149" s="183" t="s">
        <v>194</v>
      </c>
    </row>
    <row r="150" spans="2:65" s="12" customFormat="1" ht="11.25">
      <c r="B150" s="158"/>
      <c r="D150" s="149" t="s">
        <v>283</v>
      </c>
      <c r="E150" s="159" t="s">
        <v>1</v>
      </c>
      <c r="F150" s="160" t="s">
        <v>406</v>
      </c>
      <c r="H150" s="161">
        <v>517</v>
      </c>
      <c r="I150" s="162"/>
      <c r="L150" s="158"/>
      <c r="M150" s="163"/>
      <c r="T150" s="164"/>
      <c r="AT150" s="159" t="s">
        <v>283</v>
      </c>
      <c r="AU150" s="159" t="s">
        <v>21</v>
      </c>
      <c r="AV150" s="12" t="s">
        <v>91</v>
      </c>
      <c r="AW150" s="12" t="s">
        <v>38</v>
      </c>
      <c r="AX150" s="12" t="s">
        <v>83</v>
      </c>
      <c r="AY150" s="159" t="s">
        <v>194</v>
      </c>
    </row>
    <row r="151" spans="2:65" s="13" customFormat="1" ht="11.25">
      <c r="B151" s="165"/>
      <c r="D151" s="149" t="s">
        <v>283</v>
      </c>
      <c r="E151" s="166" t="s">
        <v>1</v>
      </c>
      <c r="F151" s="167" t="s">
        <v>285</v>
      </c>
      <c r="H151" s="168">
        <v>517</v>
      </c>
      <c r="I151" s="169"/>
      <c r="L151" s="165"/>
      <c r="M151" s="170"/>
      <c r="T151" s="171"/>
      <c r="AT151" s="166" t="s">
        <v>283</v>
      </c>
      <c r="AU151" s="166" t="s">
        <v>21</v>
      </c>
      <c r="AV151" s="13" t="s">
        <v>193</v>
      </c>
      <c r="AW151" s="13" t="s">
        <v>38</v>
      </c>
      <c r="AX151" s="13" t="s">
        <v>21</v>
      </c>
      <c r="AY151" s="166" t="s">
        <v>194</v>
      </c>
    </row>
    <row r="152" spans="2:65" s="1" customFormat="1" ht="33" customHeight="1">
      <c r="B152" s="32"/>
      <c r="C152" s="136" t="s">
        <v>222</v>
      </c>
      <c r="D152" s="136" t="s">
        <v>197</v>
      </c>
      <c r="E152" s="137" t="s">
        <v>407</v>
      </c>
      <c r="F152" s="138" t="s">
        <v>408</v>
      </c>
      <c r="G152" s="139" t="s">
        <v>279</v>
      </c>
      <c r="H152" s="140">
        <v>71.040000000000006</v>
      </c>
      <c r="I152" s="141"/>
      <c r="J152" s="142">
        <f>ROUND(I152*H152,2)</f>
        <v>0</v>
      </c>
      <c r="K152" s="138" t="s">
        <v>272</v>
      </c>
      <c r="L152" s="32"/>
      <c r="M152" s="143" t="s">
        <v>1</v>
      </c>
      <c r="N152" s="144" t="s">
        <v>48</v>
      </c>
      <c r="P152" s="145">
        <f>O152*H152</f>
        <v>0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193</v>
      </c>
      <c r="AT152" s="147" t="s">
        <v>197</v>
      </c>
      <c r="AU152" s="147" t="s">
        <v>21</v>
      </c>
      <c r="AY152" s="17" t="s">
        <v>194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7" t="s">
        <v>21</v>
      </c>
      <c r="BK152" s="148">
        <f>ROUND(I152*H152,2)</f>
        <v>0</v>
      </c>
      <c r="BL152" s="17" t="s">
        <v>193</v>
      </c>
      <c r="BM152" s="147" t="s">
        <v>409</v>
      </c>
    </row>
    <row r="153" spans="2:65" s="1" customFormat="1" ht="29.25">
      <c r="B153" s="32"/>
      <c r="D153" s="149" t="s">
        <v>202</v>
      </c>
      <c r="F153" s="150" t="s">
        <v>410</v>
      </c>
      <c r="I153" s="151"/>
      <c r="L153" s="32"/>
      <c r="M153" s="152"/>
      <c r="T153" s="56"/>
      <c r="AT153" s="17" t="s">
        <v>202</v>
      </c>
      <c r="AU153" s="17" t="s">
        <v>21</v>
      </c>
    </row>
    <row r="154" spans="2:65" s="1" customFormat="1" ht="11.25">
      <c r="B154" s="32"/>
      <c r="D154" s="156" t="s">
        <v>275</v>
      </c>
      <c r="F154" s="157" t="s">
        <v>411</v>
      </c>
      <c r="I154" s="151"/>
      <c r="L154" s="32"/>
      <c r="M154" s="152"/>
      <c r="T154" s="56"/>
      <c r="AT154" s="17" t="s">
        <v>275</v>
      </c>
      <c r="AU154" s="17" t="s">
        <v>21</v>
      </c>
    </row>
    <row r="155" spans="2:65" s="14" customFormat="1" ht="11.25">
      <c r="B155" s="182"/>
      <c r="D155" s="149" t="s">
        <v>283</v>
      </c>
      <c r="E155" s="183" t="s">
        <v>1</v>
      </c>
      <c r="F155" s="184" t="s">
        <v>412</v>
      </c>
      <c r="H155" s="183" t="s">
        <v>1</v>
      </c>
      <c r="I155" s="185"/>
      <c r="L155" s="182"/>
      <c r="M155" s="186"/>
      <c r="T155" s="187"/>
      <c r="AT155" s="183" t="s">
        <v>283</v>
      </c>
      <c r="AU155" s="183" t="s">
        <v>21</v>
      </c>
      <c r="AV155" s="14" t="s">
        <v>21</v>
      </c>
      <c r="AW155" s="14" t="s">
        <v>38</v>
      </c>
      <c r="AX155" s="14" t="s">
        <v>83</v>
      </c>
      <c r="AY155" s="183" t="s">
        <v>194</v>
      </c>
    </row>
    <row r="156" spans="2:65" s="12" customFormat="1" ht="11.25">
      <c r="B156" s="158"/>
      <c r="D156" s="149" t="s">
        <v>283</v>
      </c>
      <c r="E156" s="159" t="s">
        <v>1</v>
      </c>
      <c r="F156" s="160" t="s">
        <v>413</v>
      </c>
      <c r="H156" s="161">
        <v>71.040000000000006</v>
      </c>
      <c r="I156" s="162"/>
      <c r="L156" s="158"/>
      <c r="M156" s="163"/>
      <c r="T156" s="164"/>
      <c r="AT156" s="159" t="s">
        <v>283</v>
      </c>
      <c r="AU156" s="159" t="s">
        <v>21</v>
      </c>
      <c r="AV156" s="12" t="s">
        <v>91</v>
      </c>
      <c r="AW156" s="12" t="s">
        <v>38</v>
      </c>
      <c r="AX156" s="12" t="s">
        <v>83</v>
      </c>
      <c r="AY156" s="159" t="s">
        <v>194</v>
      </c>
    </row>
    <row r="157" spans="2:65" s="13" customFormat="1" ht="11.25">
      <c r="B157" s="165"/>
      <c r="D157" s="149" t="s">
        <v>283</v>
      </c>
      <c r="E157" s="166" t="s">
        <v>1</v>
      </c>
      <c r="F157" s="167" t="s">
        <v>285</v>
      </c>
      <c r="H157" s="168">
        <v>71.040000000000006</v>
      </c>
      <c r="I157" s="169"/>
      <c r="L157" s="165"/>
      <c r="M157" s="170"/>
      <c r="T157" s="171"/>
      <c r="AT157" s="166" t="s">
        <v>283</v>
      </c>
      <c r="AU157" s="166" t="s">
        <v>21</v>
      </c>
      <c r="AV157" s="13" t="s">
        <v>193</v>
      </c>
      <c r="AW157" s="13" t="s">
        <v>38</v>
      </c>
      <c r="AX157" s="13" t="s">
        <v>21</v>
      </c>
      <c r="AY157" s="166" t="s">
        <v>194</v>
      </c>
    </row>
    <row r="158" spans="2:65" s="1" customFormat="1" ht="37.9" customHeight="1">
      <c r="B158" s="32"/>
      <c r="C158" s="136" t="s">
        <v>227</v>
      </c>
      <c r="D158" s="136" t="s">
        <v>197</v>
      </c>
      <c r="E158" s="137" t="s">
        <v>286</v>
      </c>
      <c r="F158" s="138" t="s">
        <v>287</v>
      </c>
      <c r="G158" s="139" t="s">
        <v>279</v>
      </c>
      <c r="H158" s="140">
        <v>66.66</v>
      </c>
      <c r="I158" s="141"/>
      <c r="J158" s="142">
        <f>ROUND(I158*H158,2)</f>
        <v>0</v>
      </c>
      <c r="K158" s="138" t="s">
        <v>272</v>
      </c>
      <c r="L158" s="32"/>
      <c r="M158" s="143" t="s">
        <v>1</v>
      </c>
      <c r="N158" s="144" t="s">
        <v>48</v>
      </c>
      <c r="P158" s="145">
        <f>O158*H158</f>
        <v>0</v>
      </c>
      <c r="Q158" s="145">
        <v>0</v>
      </c>
      <c r="R158" s="145">
        <f>Q158*H158</f>
        <v>0</v>
      </c>
      <c r="S158" s="145">
        <v>0</v>
      </c>
      <c r="T158" s="146">
        <f>S158*H158</f>
        <v>0</v>
      </c>
      <c r="AR158" s="147" t="s">
        <v>193</v>
      </c>
      <c r="AT158" s="147" t="s">
        <v>197</v>
      </c>
      <c r="AU158" s="147" t="s">
        <v>21</v>
      </c>
      <c r="AY158" s="17" t="s">
        <v>194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7" t="s">
        <v>21</v>
      </c>
      <c r="BK158" s="148">
        <f>ROUND(I158*H158,2)</f>
        <v>0</v>
      </c>
      <c r="BL158" s="17" t="s">
        <v>193</v>
      </c>
      <c r="BM158" s="147" t="s">
        <v>414</v>
      </c>
    </row>
    <row r="159" spans="2:65" s="1" customFormat="1" ht="39">
      <c r="B159" s="32"/>
      <c r="D159" s="149" t="s">
        <v>202</v>
      </c>
      <c r="F159" s="150" t="s">
        <v>289</v>
      </c>
      <c r="I159" s="151"/>
      <c r="L159" s="32"/>
      <c r="M159" s="152"/>
      <c r="T159" s="56"/>
      <c r="AT159" s="17" t="s">
        <v>202</v>
      </c>
      <c r="AU159" s="17" t="s">
        <v>21</v>
      </c>
    </row>
    <row r="160" spans="2:65" s="1" customFormat="1" ht="11.25">
      <c r="B160" s="32"/>
      <c r="D160" s="156" t="s">
        <v>275</v>
      </c>
      <c r="F160" s="157" t="s">
        <v>290</v>
      </c>
      <c r="I160" s="151"/>
      <c r="L160" s="32"/>
      <c r="M160" s="152"/>
      <c r="T160" s="56"/>
      <c r="AT160" s="17" t="s">
        <v>275</v>
      </c>
      <c r="AU160" s="17" t="s">
        <v>21</v>
      </c>
    </row>
    <row r="161" spans="2:65" s="14" customFormat="1" ht="11.25">
      <c r="B161" s="182"/>
      <c r="D161" s="149" t="s">
        <v>283</v>
      </c>
      <c r="E161" s="183" t="s">
        <v>1</v>
      </c>
      <c r="F161" s="184" t="s">
        <v>415</v>
      </c>
      <c r="H161" s="183" t="s">
        <v>1</v>
      </c>
      <c r="I161" s="185"/>
      <c r="L161" s="182"/>
      <c r="M161" s="186"/>
      <c r="T161" s="187"/>
      <c r="AT161" s="183" t="s">
        <v>283</v>
      </c>
      <c r="AU161" s="183" t="s">
        <v>21</v>
      </c>
      <c r="AV161" s="14" t="s">
        <v>21</v>
      </c>
      <c r="AW161" s="14" t="s">
        <v>38</v>
      </c>
      <c r="AX161" s="14" t="s">
        <v>83</v>
      </c>
      <c r="AY161" s="183" t="s">
        <v>194</v>
      </c>
    </row>
    <row r="162" spans="2:65" s="12" customFormat="1" ht="11.25">
      <c r="B162" s="158"/>
      <c r="D162" s="149" t="s">
        <v>283</v>
      </c>
      <c r="E162" s="159" t="s">
        <v>1</v>
      </c>
      <c r="F162" s="160" t="s">
        <v>399</v>
      </c>
      <c r="H162" s="161">
        <v>11.66</v>
      </c>
      <c r="I162" s="162"/>
      <c r="L162" s="158"/>
      <c r="M162" s="163"/>
      <c r="T162" s="164"/>
      <c r="AT162" s="159" t="s">
        <v>283</v>
      </c>
      <c r="AU162" s="159" t="s">
        <v>21</v>
      </c>
      <c r="AV162" s="12" t="s">
        <v>91</v>
      </c>
      <c r="AW162" s="12" t="s">
        <v>38</v>
      </c>
      <c r="AX162" s="12" t="s">
        <v>83</v>
      </c>
      <c r="AY162" s="159" t="s">
        <v>194</v>
      </c>
    </row>
    <row r="163" spans="2:65" s="14" customFormat="1" ht="22.5">
      <c r="B163" s="182"/>
      <c r="D163" s="149" t="s">
        <v>283</v>
      </c>
      <c r="E163" s="183" t="s">
        <v>1</v>
      </c>
      <c r="F163" s="184" t="s">
        <v>416</v>
      </c>
      <c r="H163" s="183" t="s">
        <v>1</v>
      </c>
      <c r="I163" s="185"/>
      <c r="L163" s="182"/>
      <c r="M163" s="186"/>
      <c r="T163" s="187"/>
      <c r="AT163" s="183" t="s">
        <v>283</v>
      </c>
      <c r="AU163" s="183" t="s">
        <v>21</v>
      </c>
      <c r="AV163" s="14" t="s">
        <v>21</v>
      </c>
      <c r="AW163" s="14" t="s">
        <v>38</v>
      </c>
      <c r="AX163" s="14" t="s">
        <v>83</v>
      </c>
      <c r="AY163" s="183" t="s">
        <v>194</v>
      </c>
    </row>
    <row r="164" spans="2:65" s="12" customFormat="1" ht="11.25">
      <c r="B164" s="158"/>
      <c r="D164" s="149" t="s">
        <v>283</v>
      </c>
      <c r="E164" s="159" t="s">
        <v>1</v>
      </c>
      <c r="F164" s="160" t="s">
        <v>417</v>
      </c>
      <c r="H164" s="161">
        <v>43.34</v>
      </c>
      <c r="I164" s="162"/>
      <c r="L164" s="158"/>
      <c r="M164" s="163"/>
      <c r="T164" s="164"/>
      <c r="AT164" s="159" t="s">
        <v>283</v>
      </c>
      <c r="AU164" s="159" t="s">
        <v>21</v>
      </c>
      <c r="AV164" s="12" t="s">
        <v>91</v>
      </c>
      <c r="AW164" s="12" t="s">
        <v>38</v>
      </c>
      <c r="AX164" s="12" t="s">
        <v>83</v>
      </c>
      <c r="AY164" s="159" t="s">
        <v>194</v>
      </c>
    </row>
    <row r="165" spans="2:65" s="14" customFormat="1" ht="11.25">
      <c r="B165" s="182"/>
      <c r="D165" s="149" t="s">
        <v>283</v>
      </c>
      <c r="E165" s="183" t="s">
        <v>1</v>
      </c>
      <c r="F165" s="184" t="s">
        <v>418</v>
      </c>
      <c r="H165" s="183" t="s">
        <v>1</v>
      </c>
      <c r="I165" s="185"/>
      <c r="L165" s="182"/>
      <c r="M165" s="186"/>
      <c r="T165" s="187"/>
      <c r="AT165" s="183" t="s">
        <v>283</v>
      </c>
      <c r="AU165" s="183" t="s">
        <v>21</v>
      </c>
      <c r="AV165" s="14" t="s">
        <v>21</v>
      </c>
      <c r="AW165" s="14" t="s">
        <v>38</v>
      </c>
      <c r="AX165" s="14" t="s">
        <v>83</v>
      </c>
      <c r="AY165" s="183" t="s">
        <v>194</v>
      </c>
    </row>
    <row r="166" spans="2:65" s="12" customFormat="1" ht="11.25">
      <c r="B166" s="158"/>
      <c r="D166" s="149" t="s">
        <v>283</v>
      </c>
      <c r="E166" s="159" t="s">
        <v>1</v>
      </c>
      <c r="F166" s="160" t="s">
        <v>399</v>
      </c>
      <c r="H166" s="161">
        <v>11.66</v>
      </c>
      <c r="I166" s="162"/>
      <c r="L166" s="158"/>
      <c r="M166" s="163"/>
      <c r="T166" s="164"/>
      <c r="AT166" s="159" t="s">
        <v>283</v>
      </c>
      <c r="AU166" s="159" t="s">
        <v>21</v>
      </c>
      <c r="AV166" s="12" t="s">
        <v>91</v>
      </c>
      <c r="AW166" s="12" t="s">
        <v>38</v>
      </c>
      <c r="AX166" s="12" t="s">
        <v>83</v>
      </c>
      <c r="AY166" s="159" t="s">
        <v>194</v>
      </c>
    </row>
    <row r="167" spans="2:65" s="13" customFormat="1" ht="11.25">
      <c r="B167" s="165"/>
      <c r="D167" s="149" t="s">
        <v>283</v>
      </c>
      <c r="E167" s="166" t="s">
        <v>1</v>
      </c>
      <c r="F167" s="167" t="s">
        <v>285</v>
      </c>
      <c r="H167" s="168">
        <v>66.66</v>
      </c>
      <c r="I167" s="169"/>
      <c r="L167" s="165"/>
      <c r="M167" s="170"/>
      <c r="T167" s="171"/>
      <c r="AT167" s="166" t="s">
        <v>283</v>
      </c>
      <c r="AU167" s="166" t="s">
        <v>21</v>
      </c>
      <c r="AV167" s="13" t="s">
        <v>193</v>
      </c>
      <c r="AW167" s="13" t="s">
        <v>38</v>
      </c>
      <c r="AX167" s="13" t="s">
        <v>21</v>
      </c>
      <c r="AY167" s="166" t="s">
        <v>194</v>
      </c>
    </row>
    <row r="168" spans="2:65" s="1" customFormat="1" ht="37.9" customHeight="1">
      <c r="B168" s="32"/>
      <c r="C168" s="136" t="s">
        <v>232</v>
      </c>
      <c r="D168" s="136" t="s">
        <v>197</v>
      </c>
      <c r="E168" s="137" t="s">
        <v>419</v>
      </c>
      <c r="F168" s="138" t="s">
        <v>420</v>
      </c>
      <c r="G168" s="139" t="s">
        <v>279</v>
      </c>
      <c r="H168" s="140">
        <v>536.04</v>
      </c>
      <c r="I168" s="141"/>
      <c r="J168" s="142">
        <f>ROUND(I168*H168,2)</f>
        <v>0</v>
      </c>
      <c r="K168" s="138" t="s">
        <v>272</v>
      </c>
      <c r="L168" s="32"/>
      <c r="M168" s="143" t="s">
        <v>1</v>
      </c>
      <c r="N168" s="144" t="s">
        <v>48</v>
      </c>
      <c r="P168" s="145">
        <f>O168*H168</f>
        <v>0</v>
      </c>
      <c r="Q168" s="145">
        <v>0</v>
      </c>
      <c r="R168" s="145">
        <f>Q168*H168</f>
        <v>0</v>
      </c>
      <c r="S168" s="145">
        <v>0</v>
      </c>
      <c r="T168" s="146">
        <f>S168*H168</f>
        <v>0</v>
      </c>
      <c r="AR168" s="147" t="s">
        <v>193</v>
      </c>
      <c r="AT168" s="147" t="s">
        <v>197</v>
      </c>
      <c r="AU168" s="147" t="s">
        <v>21</v>
      </c>
      <c r="AY168" s="17" t="s">
        <v>194</v>
      </c>
      <c r="BE168" s="148">
        <f>IF(N168="základní",J168,0)</f>
        <v>0</v>
      </c>
      <c r="BF168" s="148">
        <f>IF(N168="snížená",J168,0)</f>
        <v>0</v>
      </c>
      <c r="BG168" s="148">
        <f>IF(N168="zákl. přenesená",J168,0)</f>
        <v>0</v>
      </c>
      <c r="BH168" s="148">
        <f>IF(N168="sníž. přenesená",J168,0)</f>
        <v>0</v>
      </c>
      <c r="BI168" s="148">
        <f>IF(N168="nulová",J168,0)</f>
        <v>0</v>
      </c>
      <c r="BJ168" s="17" t="s">
        <v>21</v>
      </c>
      <c r="BK168" s="148">
        <f>ROUND(I168*H168,2)</f>
        <v>0</v>
      </c>
      <c r="BL168" s="17" t="s">
        <v>193</v>
      </c>
      <c r="BM168" s="147" t="s">
        <v>421</v>
      </c>
    </row>
    <row r="169" spans="2:65" s="1" customFormat="1" ht="39">
      <c r="B169" s="32"/>
      <c r="D169" s="149" t="s">
        <v>202</v>
      </c>
      <c r="F169" s="150" t="s">
        <v>422</v>
      </c>
      <c r="I169" s="151"/>
      <c r="L169" s="32"/>
      <c r="M169" s="152"/>
      <c r="T169" s="56"/>
      <c r="AT169" s="17" t="s">
        <v>202</v>
      </c>
      <c r="AU169" s="17" t="s">
        <v>21</v>
      </c>
    </row>
    <row r="170" spans="2:65" s="1" customFormat="1" ht="11.25">
      <c r="B170" s="32"/>
      <c r="D170" s="156" t="s">
        <v>275</v>
      </c>
      <c r="F170" s="157" t="s">
        <v>423</v>
      </c>
      <c r="I170" s="151"/>
      <c r="L170" s="32"/>
      <c r="M170" s="152"/>
      <c r="T170" s="56"/>
      <c r="AT170" s="17" t="s">
        <v>275</v>
      </c>
      <c r="AU170" s="17" t="s">
        <v>21</v>
      </c>
    </row>
    <row r="171" spans="2:65" s="14" customFormat="1" ht="11.25">
      <c r="B171" s="182"/>
      <c r="D171" s="149" t="s">
        <v>283</v>
      </c>
      <c r="E171" s="183" t="s">
        <v>1</v>
      </c>
      <c r="F171" s="184" t="s">
        <v>424</v>
      </c>
      <c r="H171" s="183" t="s">
        <v>1</v>
      </c>
      <c r="I171" s="185"/>
      <c r="L171" s="182"/>
      <c r="M171" s="186"/>
      <c r="T171" s="187"/>
      <c r="AT171" s="183" t="s">
        <v>283</v>
      </c>
      <c r="AU171" s="183" t="s">
        <v>21</v>
      </c>
      <c r="AV171" s="14" t="s">
        <v>21</v>
      </c>
      <c r="AW171" s="14" t="s">
        <v>38</v>
      </c>
      <c r="AX171" s="14" t="s">
        <v>83</v>
      </c>
      <c r="AY171" s="183" t="s">
        <v>194</v>
      </c>
    </row>
    <row r="172" spans="2:65" s="12" customFormat="1" ht="11.25">
      <c r="B172" s="158"/>
      <c r="D172" s="149" t="s">
        <v>283</v>
      </c>
      <c r="E172" s="159" t="s">
        <v>1</v>
      </c>
      <c r="F172" s="160" t="s">
        <v>425</v>
      </c>
      <c r="H172" s="161">
        <v>517</v>
      </c>
      <c r="I172" s="162"/>
      <c r="L172" s="158"/>
      <c r="M172" s="163"/>
      <c r="T172" s="164"/>
      <c r="AT172" s="159" t="s">
        <v>283</v>
      </c>
      <c r="AU172" s="159" t="s">
        <v>21</v>
      </c>
      <c r="AV172" s="12" t="s">
        <v>91</v>
      </c>
      <c r="AW172" s="12" t="s">
        <v>38</v>
      </c>
      <c r="AX172" s="12" t="s">
        <v>83</v>
      </c>
      <c r="AY172" s="159" t="s">
        <v>194</v>
      </c>
    </row>
    <row r="173" spans="2:65" s="14" customFormat="1" ht="11.25">
      <c r="B173" s="182"/>
      <c r="D173" s="149" t="s">
        <v>283</v>
      </c>
      <c r="E173" s="183" t="s">
        <v>1</v>
      </c>
      <c r="F173" s="184" t="s">
        <v>426</v>
      </c>
      <c r="H173" s="183" t="s">
        <v>1</v>
      </c>
      <c r="I173" s="185"/>
      <c r="L173" s="182"/>
      <c r="M173" s="186"/>
      <c r="T173" s="187"/>
      <c r="AT173" s="183" t="s">
        <v>283</v>
      </c>
      <c r="AU173" s="183" t="s">
        <v>21</v>
      </c>
      <c r="AV173" s="14" t="s">
        <v>21</v>
      </c>
      <c r="AW173" s="14" t="s">
        <v>38</v>
      </c>
      <c r="AX173" s="14" t="s">
        <v>83</v>
      </c>
      <c r="AY173" s="183" t="s">
        <v>194</v>
      </c>
    </row>
    <row r="174" spans="2:65" s="12" customFormat="1" ht="11.25">
      <c r="B174" s="158"/>
      <c r="D174" s="149" t="s">
        <v>283</v>
      </c>
      <c r="E174" s="159" t="s">
        <v>1</v>
      </c>
      <c r="F174" s="160" t="s">
        <v>427</v>
      </c>
      <c r="H174" s="161">
        <v>74.040000000000006</v>
      </c>
      <c r="I174" s="162"/>
      <c r="L174" s="158"/>
      <c r="M174" s="163"/>
      <c r="T174" s="164"/>
      <c r="AT174" s="159" t="s">
        <v>283</v>
      </c>
      <c r="AU174" s="159" t="s">
        <v>21</v>
      </c>
      <c r="AV174" s="12" t="s">
        <v>91</v>
      </c>
      <c r="AW174" s="12" t="s">
        <v>38</v>
      </c>
      <c r="AX174" s="12" t="s">
        <v>83</v>
      </c>
      <c r="AY174" s="159" t="s">
        <v>194</v>
      </c>
    </row>
    <row r="175" spans="2:65" s="14" customFormat="1" ht="11.25">
      <c r="B175" s="182"/>
      <c r="D175" s="149" t="s">
        <v>283</v>
      </c>
      <c r="E175" s="183" t="s">
        <v>1</v>
      </c>
      <c r="F175" s="184" t="s">
        <v>428</v>
      </c>
      <c r="H175" s="183" t="s">
        <v>1</v>
      </c>
      <c r="I175" s="185"/>
      <c r="L175" s="182"/>
      <c r="M175" s="186"/>
      <c r="T175" s="187"/>
      <c r="AT175" s="183" t="s">
        <v>283</v>
      </c>
      <c r="AU175" s="183" t="s">
        <v>21</v>
      </c>
      <c r="AV175" s="14" t="s">
        <v>21</v>
      </c>
      <c r="AW175" s="14" t="s">
        <v>38</v>
      </c>
      <c r="AX175" s="14" t="s">
        <v>83</v>
      </c>
      <c r="AY175" s="183" t="s">
        <v>194</v>
      </c>
    </row>
    <row r="176" spans="2:65" s="12" customFormat="1" ht="11.25">
      <c r="B176" s="158"/>
      <c r="D176" s="149" t="s">
        <v>283</v>
      </c>
      <c r="E176" s="159" t="s">
        <v>1</v>
      </c>
      <c r="F176" s="160" t="s">
        <v>429</v>
      </c>
      <c r="H176" s="161">
        <v>-11.66</v>
      </c>
      <c r="I176" s="162"/>
      <c r="L176" s="158"/>
      <c r="M176" s="163"/>
      <c r="T176" s="164"/>
      <c r="AT176" s="159" t="s">
        <v>283</v>
      </c>
      <c r="AU176" s="159" t="s">
        <v>21</v>
      </c>
      <c r="AV176" s="12" t="s">
        <v>91</v>
      </c>
      <c r="AW176" s="12" t="s">
        <v>38</v>
      </c>
      <c r="AX176" s="12" t="s">
        <v>83</v>
      </c>
      <c r="AY176" s="159" t="s">
        <v>194</v>
      </c>
    </row>
    <row r="177" spans="2:65" s="14" customFormat="1" ht="22.5">
      <c r="B177" s="182"/>
      <c r="D177" s="149" t="s">
        <v>283</v>
      </c>
      <c r="E177" s="183" t="s">
        <v>1</v>
      </c>
      <c r="F177" s="184" t="s">
        <v>430</v>
      </c>
      <c r="H177" s="183" t="s">
        <v>1</v>
      </c>
      <c r="I177" s="185"/>
      <c r="L177" s="182"/>
      <c r="M177" s="186"/>
      <c r="T177" s="187"/>
      <c r="AT177" s="183" t="s">
        <v>283</v>
      </c>
      <c r="AU177" s="183" t="s">
        <v>21</v>
      </c>
      <c r="AV177" s="14" t="s">
        <v>21</v>
      </c>
      <c r="AW177" s="14" t="s">
        <v>38</v>
      </c>
      <c r="AX177" s="14" t="s">
        <v>83</v>
      </c>
      <c r="AY177" s="183" t="s">
        <v>194</v>
      </c>
    </row>
    <row r="178" spans="2:65" s="12" customFormat="1" ht="11.25">
      <c r="B178" s="158"/>
      <c r="D178" s="149" t="s">
        <v>283</v>
      </c>
      <c r="E178" s="159" t="s">
        <v>1</v>
      </c>
      <c r="F178" s="160" t="s">
        <v>431</v>
      </c>
      <c r="H178" s="161">
        <v>-43.34</v>
      </c>
      <c r="I178" s="162"/>
      <c r="L178" s="158"/>
      <c r="M178" s="163"/>
      <c r="T178" s="164"/>
      <c r="AT178" s="159" t="s">
        <v>283</v>
      </c>
      <c r="AU178" s="159" t="s">
        <v>21</v>
      </c>
      <c r="AV178" s="12" t="s">
        <v>91</v>
      </c>
      <c r="AW178" s="12" t="s">
        <v>38</v>
      </c>
      <c r="AX178" s="12" t="s">
        <v>83</v>
      </c>
      <c r="AY178" s="159" t="s">
        <v>194</v>
      </c>
    </row>
    <row r="179" spans="2:65" s="13" customFormat="1" ht="11.25">
      <c r="B179" s="165"/>
      <c r="D179" s="149" t="s">
        <v>283</v>
      </c>
      <c r="E179" s="166" t="s">
        <v>1</v>
      </c>
      <c r="F179" s="167" t="s">
        <v>285</v>
      </c>
      <c r="H179" s="168">
        <v>536.04</v>
      </c>
      <c r="I179" s="169"/>
      <c r="L179" s="165"/>
      <c r="M179" s="170"/>
      <c r="T179" s="171"/>
      <c r="AT179" s="166" t="s">
        <v>283</v>
      </c>
      <c r="AU179" s="166" t="s">
        <v>21</v>
      </c>
      <c r="AV179" s="13" t="s">
        <v>193</v>
      </c>
      <c r="AW179" s="13" t="s">
        <v>38</v>
      </c>
      <c r="AX179" s="13" t="s">
        <v>21</v>
      </c>
      <c r="AY179" s="166" t="s">
        <v>194</v>
      </c>
    </row>
    <row r="180" spans="2:65" s="1" customFormat="1" ht="33" customHeight="1">
      <c r="B180" s="32"/>
      <c r="C180" s="136" t="s">
        <v>237</v>
      </c>
      <c r="D180" s="136" t="s">
        <v>197</v>
      </c>
      <c r="E180" s="137" t="s">
        <v>432</v>
      </c>
      <c r="F180" s="138" t="s">
        <v>433</v>
      </c>
      <c r="G180" s="139" t="s">
        <v>363</v>
      </c>
      <c r="H180" s="140">
        <v>1066.08</v>
      </c>
      <c r="I180" s="141"/>
      <c r="J180" s="142">
        <f>ROUND(I180*H180,2)</f>
        <v>0</v>
      </c>
      <c r="K180" s="138" t="s">
        <v>272</v>
      </c>
      <c r="L180" s="32"/>
      <c r="M180" s="143" t="s">
        <v>1</v>
      </c>
      <c r="N180" s="144" t="s">
        <v>48</v>
      </c>
      <c r="P180" s="145">
        <f>O180*H180</f>
        <v>0</v>
      </c>
      <c r="Q180" s="145">
        <v>0</v>
      </c>
      <c r="R180" s="145">
        <f>Q180*H180</f>
        <v>0</v>
      </c>
      <c r="S180" s="145">
        <v>0</v>
      </c>
      <c r="T180" s="146">
        <f>S180*H180</f>
        <v>0</v>
      </c>
      <c r="AR180" s="147" t="s">
        <v>193</v>
      </c>
      <c r="AT180" s="147" t="s">
        <v>197</v>
      </c>
      <c r="AU180" s="147" t="s">
        <v>21</v>
      </c>
      <c r="AY180" s="17" t="s">
        <v>194</v>
      </c>
      <c r="BE180" s="148">
        <f>IF(N180="základní",J180,0)</f>
        <v>0</v>
      </c>
      <c r="BF180" s="148">
        <f>IF(N180="snížená",J180,0)</f>
        <v>0</v>
      </c>
      <c r="BG180" s="148">
        <f>IF(N180="zákl. přenesená",J180,0)</f>
        <v>0</v>
      </c>
      <c r="BH180" s="148">
        <f>IF(N180="sníž. přenesená",J180,0)</f>
        <v>0</v>
      </c>
      <c r="BI180" s="148">
        <f>IF(N180="nulová",J180,0)</f>
        <v>0</v>
      </c>
      <c r="BJ180" s="17" t="s">
        <v>21</v>
      </c>
      <c r="BK180" s="148">
        <f>ROUND(I180*H180,2)</f>
        <v>0</v>
      </c>
      <c r="BL180" s="17" t="s">
        <v>193</v>
      </c>
      <c r="BM180" s="147" t="s">
        <v>434</v>
      </c>
    </row>
    <row r="181" spans="2:65" s="1" customFormat="1" ht="29.25">
      <c r="B181" s="32"/>
      <c r="D181" s="149" t="s">
        <v>202</v>
      </c>
      <c r="F181" s="150" t="s">
        <v>435</v>
      </c>
      <c r="I181" s="151"/>
      <c r="L181" s="32"/>
      <c r="M181" s="152"/>
      <c r="T181" s="56"/>
      <c r="AT181" s="17" t="s">
        <v>202</v>
      </c>
      <c r="AU181" s="17" t="s">
        <v>21</v>
      </c>
    </row>
    <row r="182" spans="2:65" s="1" customFormat="1" ht="11.25">
      <c r="B182" s="32"/>
      <c r="D182" s="156" t="s">
        <v>275</v>
      </c>
      <c r="F182" s="157" t="s">
        <v>436</v>
      </c>
      <c r="I182" s="151"/>
      <c r="L182" s="32"/>
      <c r="M182" s="152"/>
      <c r="T182" s="56"/>
      <c r="AT182" s="17" t="s">
        <v>275</v>
      </c>
      <c r="AU182" s="17" t="s">
        <v>21</v>
      </c>
    </row>
    <row r="183" spans="2:65" s="12" customFormat="1" ht="11.25">
      <c r="B183" s="158"/>
      <c r="D183" s="149" t="s">
        <v>283</v>
      </c>
      <c r="E183" s="159" t="s">
        <v>1</v>
      </c>
      <c r="F183" s="160" t="s">
        <v>437</v>
      </c>
      <c r="H183" s="161">
        <v>1066.08</v>
      </c>
      <c r="I183" s="162"/>
      <c r="L183" s="158"/>
      <c r="M183" s="163"/>
      <c r="T183" s="164"/>
      <c r="AT183" s="159" t="s">
        <v>283</v>
      </c>
      <c r="AU183" s="159" t="s">
        <v>21</v>
      </c>
      <c r="AV183" s="12" t="s">
        <v>91</v>
      </c>
      <c r="AW183" s="12" t="s">
        <v>38</v>
      </c>
      <c r="AX183" s="12" t="s">
        <v>83</v>
      </c>
      <c r="AY183" s="159" t="s">
        <v>194</v>
      </c>
    </row>
    <row r="184" spans="2:65" s="13" customFormat="1" ht="11.25">
      <c r="B184" s="165"/>
      <c r="D184" s="149" t="s">
        <v>283</v>
      </c>
      <c r="E184" s="166" t="s">
        <v>1</v>
      </c>
      <c r="F184" s="167" t="s">
        <v>285</v>
      </c>
      <c r="H184" s="168">
        <v>1066.08</v>
      </c>
      <c r="I184" s="169"/>
      <c r="L184" s="165"/>
      <c r="M184" s="170"/>
      <c r="T184" s="171"/>
      <c r="AT184" s="166" t="s">
        <v>283</v>
      </c>
      <c r="AU184" s="166" t="s">
        <v>21</v>
      </c>
      <c r="AV184" s="13" t="s">
        <v>193</v>
      </c>
      <c r="AW184" s="13" t="s">
        <v>38</v>
      </c>
      <c r="AX184" s="13" t="s">
        <v>21</v>
      </c>
      <c r="AY184" s="166" t="s">
        <v>194</v>
      </c>
    </row>
    <row r="185" spans="2:65" s="1" customFormat="1" ht="24.2" customHeight="1">
      <c r="B185" s="32"/>
      <c r="C185" s="136" t="s">
        <v>26</v>
      </c>
      <c r="D185" s="136" t="s">
        <v>197</v>
      </c>
      <c r="E185" s="137" t="s">
        <v>438</v>
      </c>
      <c r="F185" s="138" t="s">
        <v>439</v>
      </c>
      <c r="G185" s="139" t="s">
        <v>279</v>
      </c>
      <c r="H185" s="140">
        <v>11.66</v>
      </c>
      <c r="I185" s="141"/>
      <c r="J185" s="142">
        <f>ROUND(I185*H185,2)</f>
        <v>0</v>
      </c>
      <c r="K185" s="138" t="s">
        <v>272</v>
      </c>
      <c r="L185" s="32"/>
      <c r="M185" s="143" t="s">
        <v>1</v>
      </c>
      <c r="N185" s="144" t="s">
        <v>48</v>
      </c>
      <c r="P185" s="145">
        <f>O185*H185</f>
        <v>0</v>
      </c>
      <c r="Q185" s="145">
        <v>0</v>
      </c>
      <c r="R185" s="145">
        <f>Q185*H185</f>
        <v>0</v>
      </c>
      <c r="S185" s="145">
        <v>0</v>
      </c>
      <c r="T185" s="146">
        <f>S185*H185</f>
        <v>0</v>
      </c>
      <c r="AR185" s="147" t="s">
        <v>193</v>
      </c>
      <c r="AT185" s="147" t="s">
        <v>197</v>
      </c>
      <c r="AU185" s="147" t="s">
        <v>21</v>
      </c>
      <c r="AY185" s="17" t="s">
        <v>194</v>
      </c>
      <c r="BE185" s="148">
        <f>IF(N185="základní",J185,0)</f>
        <v>0</v>
      </c>
      <c r="BF185" s="148">
        <f>IF(N185="snížená",J185,0)</f>
        <v>0</v>
      </c>
      <c r="BG185" s="148">
        <f>IF(N185="zákl. přenesená",J185,0)</f>
        <v>0</v>
      </c>
      <c r="BH185" s="148">
        <f>IF(N185="sníž. přenesená",J185,0)</f>
        <v>0</v>
      </c>
      <c r="BI185" s="148">
        <f>IF(N185="nulová",J185,0)</f>
        <v>0</v>
      </c>
      <c r="BJ185" s="17" t="s">
        <v>21</v>
      </c>
      <c r="BK185" s="148">
        <f>ROUND(I185*H185,2)</f>
        <v>0</v>
      </c>
      <c r="BL185" s="17" t="s">
        <v>193</v>
      </c>
      <c r="BM185" s="147" t="s">
        <v>440</v>
      </c>
    </row>
    <row r="186" spans="2:65" s="1" customFormat="1" ht="11.25">
      <c r="B186" s="32"/>
      <c r="D186" s="149" t="s">
        <v>202</v>
      </c>
      <c r="F186" s="150" t="s">
        <v>439</v>
      </c>
      <c r="I186" s="151"/>
      <c r="L186" s="32"/>
      <c r="M186" s="152"/>
      <c r="T186" s="56"/>
      <c r="AT186" s="17" t="s">
        <v>202</v>
      </c>
      <c r="AU186" s="17" t="s">
        <v>21</v>
      </c>
    </row>
    <row r="187" spans="2:65" s="1" customFormat="1" ht="11.25">
      <c r="B187" s="32"/>
      <c r="D187" s="156" t="s">
        <v>275</v>
      </c>
      <c r="F187" s="157" t="s">
        <v>441</v>
      </c>
      <c r="I187" s="151"/>
      <c r="L187" s="32"/>
      <c r="M187" s="152"/>
      <c r="T187" s="56"/>
      <c r="AT187" s="17" t="s">
        <v>275</v>
      </c>
      <c r="AU187" s="17" t="s">
        <v>21</v>
      </c>
    </row>
    <row r="188" spans="2:65" s="1" customFormat="1" ht="24.2" customHeight="1">
      <c r="B188" s="32"/>
      <c r="C188" s="136" t="s">
        <v>246</v>
      </c>
      <c r="D188" s="136" t="s">
        <v>197</v>
      </c>
      <c r="E188" s="137" t="s">
        <v>442</v>
      </c>
      <c r="F188" s="138" t="s">
        <v>443</v>
      </c>
      <c r="G188" s="139" t="s">
        <v>271</v>
      </c>
      <c r="H188" s="140">
        <v>1668</v>
      </c>
      <c r="I188" s="141"/>
      <c r="J188" s="142">
        <f>ROUND(I188*H188,2)</f>
        <v>0</v>
      </c>
      <c r="K188" s="138" t="s">
        <v>272</v>
      </c>
      <c r="L188" s="32"/>
      <c r="M188" s="143" t="s">
        <v>1</v>
      </c>
      <c r="N188" s="144" t="s">
        <v>48</v>
      </c>
      <c r="P188" s="145">
        <f>O188*H188</f>
        <v>0</v>
      </c>
      <c r="Q188" s="145">
        <v>0</v>
      </c>
      <c r="R188" s="145">
        <f>Q188*H188</f>
        <v>0</v>
      </c>
      <c r="S188" s="145">
        <v>0</v>
      </c>
      <c r="T188" s="146">
        <f>S188*H188</f>
        <v>0</v>
      </c>
      <c r="AR188" s="147" t="s">
        <v>193</v>
      </c>
      <c r="AT188" s="147" t="s">
        <v>197</v>
      </c>
      <c r="AU188" s="147" t="s">
        <v>21</v>
      </c>
      <c r="AY188" s="17" t="s">
        <v>194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21</v>
      </c>
      <c r="BK188" s="148">
        <f>ROUND(I188*H188,2)</f>
        <v>0</v>
      </c>
      <c r="BL188" s="17" t="s">
        <v>193</v>
      </c>
      <c r="BM188" s="147" t="s">
        <v>444</v>
      </c>
    </row>
    <row r="189" spans="2:65" s="1" customFormat="1" ht="19.5">
      <c r="B189" s="32"/>
      <c r="D189" s="149" t="s">
        <v>202</v>
      </c>
      <c r="F189" s="150" t="s">
        <v>445</v>
      </c>
      <c r="I189" s="151"/>
      <c r="L189" s="32"/>
      <c r="M189" s="152"/>
      <c r="T189" s="56"/>
      <c r="AT189" s="17" t="s">
        <v>202</v>
      </c>
      <c r="AU189" s="17" t="s">
        <v>21</v>
      </c>
    </row>
    <row r="190" spans="2:65" s="1" customFormat="1" ht="11.25">
      <c r="B190" s="32"/>
      <c r="D190" s="156" t="s">
        <v>275</v>
      </c>
      <c r="F190" s="157" t="s">
        <v>446</v>
      </c>
      <c r="I190" s="151"/>
      <c r="L190" s="32"/>
      <c r="M190" s="152"/>
      <c r="T190" s="56"/>
      <c r="AT190" s="17" t="s">
        <v>275</v>
      </c>
      <c r="AU190" s="17" t="s">
        <v>21</v>
      </c>
    </row>
    <row r="191" spans="2:65" s="14" customFormat="1" ht="11.25">
      <c r="B191" s="182"/>
      <c r="D191" s="149" t="s">
        <v>283</v>
      </c>
      <c r="E191" s="183" t="s">
        <v>1</v>
      </c>
      <c r="F191" s="184" t="s">
        <v>405</v>
      </c>
      <c r="H191" s="183" t="s">
        <v>1</v>
      </c>
      <c r="I191" s="185"/>
      <c r="L191" s="182"/>
      <c r="M191" s="186"/>
      <c r="T191" s="187"/>
      <c r="AT191" s="183" t="s">
        <v>283</v>
      </c>
      <c r="AU191" s="183" t="s">
        <v>21</v>
      </c>
      <c r="AV191" s="14" t="s">
        <v>21</v>
      </c>
      <c r="AW191" s="14" t="s">
        <v>38</v>
      </c>
      <c r="AX191" s="14" t="s">
        <v>83</v>
      </c>
      <c r="AY191" s="183" t="s">
        <v>194</v>
      </c>
    </row>
    <row r="192" spans="2:65" s="12" customFormat="1" ht="11.25">
      <c r="B192" s="158"/>
      <c r="D192" s="149" t="s">
        <v>283</v>
      </c>
      <c r="E192" s="159" t="s">
        <v>1</v>
      </c>
      <c r="F192" s="160" t="s">
        <v>447</v>
      </c>
      <c r="H192" s="161">
        <v>1668</v>
      </c>
      <c r="I192" s="162"/>
      <c r="L192" s="158"/>
      <c r="M192" s="163"/>
      <c r="T192" s="164"/>
      <c r="AT192" s="159" t="s">
        <v>283</v>
      </c>
      <c r="AU192" s="159" t="s">
        <v>21</v>
      </c>
      <c r="AV192" s="12" t="s">
        <v>91</v>
      </c>
      <c r="AW192" s="12" t="s">
        <v>38</v>
      </c>
      <c r="AX192" s="12" t="s">
        <v>83</v>
      </c>
      <c r="AY192" s="159" t="s">
        <v>194</v>
      </c>
    </row>
    <row r="193" spans="2:65" s="13" customFormat="1" ht="11.25">
      <c r="B193" s="165"/>
      <c r="D193" s="149" t="s">
        <v>283</v>
      </c>
      <c r="E193" s="166" t="s">
        <v>1</v>
      </c>
      <c r="F193" s="167" t="s">
        <v>285</v>
      </c>
      <c r="H193" s="168">
        <v>1668</v>
      </c>
      <c r="I193" s="169"/>
      <c r="L193" s="165"/>
      <c r="M193" s="170"/>
      <c r="T193" s="171"/>
      <c r="AT193" s="166" t="s">
        <v>283</v>
      </c>
      <c r="AU193" s="166" t="s">
        <v>21</v>
      </c>
      <c r="AV193" s="13" t="s">
        <v>193</v>
      </c>
      <c r="AW193" s="13" t="s">
        <v>38</v>
      </c>
      <c r="AX193" s="13" t="s">
        <v>21</v>
      </c>
      <c r="AY193" s="166" t="s">
        <v>194</v>
      </c>
    </row>
    <row r="194" spans="2:65" s="11" customFormat="1" ht="25.9" customHeight="1">
      <c r="B194" s="124"/>
      <c r="D194" s="125" t="s">
        <v>82</v>
      </c>
      <c r="E194" s="126" t="s">
        <v>448</v>
      </c>
      <c r="F194" s="126" t="s">
        <v>449</v>
      </c>
      <c r="I194" s="127"/>
      <c r="J194" s="128">
        <f>BK194</f>
        <v>0</v>
      </c>
      <c r="L194" s="124"/>
      <c r="M194" s="129"/>
      <c r="P194" s="130">
        <f>SUM(P195:P215)</f>
        <v>0</v>
      </c>
      <c r="R194" s="130">
        <f>SUM(R195:R215)</f>
        <v>0.179567</v>
      </c>
      <c r="T194" s="131">
        <f>SUM(T195:T215)</f>
        <v>0</v>
      </c>
      <c r="AR194" s="125" t="s">
        <v>21</v>
      </c>
      <c r="AT194" s="132" t="s">
        <v>82</v>
      </c>
      <c r="AU194" s="132" t="s">
        <v>83</v>
      </c>
      <c r="AY194" s="125" t="s">
        <v>194</v>
      </c>
      <c r="BK194" s="133">
        <f>SUM(BK195:BK215)</f>
        <v>0</v>
      </c>
    </row>
    <row r="195" spans="2:65" s="1" customFormat="1" ht="16.5" customHeight="1">
      <c r="B195" s="32"/>
      <c r="C195" s="136" t="s">
        <v>8</v>
      </c>
      <c r="D195" s="136" t="s">
        <v>197</v>
      </c>
      <c r="E195" s="137" t="s">
        <v>450</v>
      </c>
      <c r="F195" s="138" t="s">
        <v>451</v>
      </c>
      <c r="G195" s="139" t="s">
        <v>271</v>
      </c>
      <c r="H195" s="140">
        <v>138</v>
      </c>
      <c r="I195" s="141"/>
      <c r="J195" s="142">
        <f>ROUND(I195*H195,2)</f>
        <v>0</v>
      </c>
      <c r="K195" s="138" t="s">
        <v>272</v>
      </c>
      <c r="L195" s="32"/>
      <c r="M195" s="143" t="s">
        <v>1</v>
      </c>
      <c r="N195" s="144" t="s">
        <v>48</v>
      </c>
      <c r="P195" s="145">
        <f>O195*H195</f>
        <v>0</v>
      </c>
      <c r="Q195" s="145">
        <v>0</v>
      </c>
      <c r="R195" s="145">
        <f>Q195*H195</f>
        <v>0</v>
      </c>
      <c r="S195" s="145">
        <v>0</v>
      </c>
      <c r="T195" s="146">
        <f>S195*H195</f>
        <v>0</v>
      </c>
      <c r="AR195" s="147" t="s">
        <v>193</v>
      </c>
      <c r="AT195" s="147" t="s">
        <v>197</v>
      </c>
      <c r="AU195" s="147" t="s">
        <v>21</v>
      </c>
      <c r="AY195" s="17" t="s">
        <v>194</v>
      </c>
      <c r="BE195" s="148">
        <f>IF(N195="základní",J195,0)</f>
        <v>0</v>
      </c>
      <c r="BF195" s="148">
        <f>IF(N195="snížená",J195,0)</f>
        <v>0</v>
      </c>
      <c r="BG195" s="148">
        <f>IF(N195="zákl. přenesená",J195,0)</f>
        <v>0</v>
      </c>
      <c r="BH195" s="148">
        <f>IF(N195="sníž. přenesená",J195,0)</f>
        <v>0</v>
      </c>
      <c r="BI195" s="148">
        <f>IF(N195="nulová",J195,0)</f>
        <v>0</v>
      </c>
      <c r="BJ195" s="17" t="s">
        <v>21</v>
      </c>
      <c r="BK195" s="148">
        <f>ROUND(I195*H195,2)</f>
        <v>0</v>
      </c>
      <c r="BL195" s="17" t="s">
        <v>193</v>
      </c>
      <c r="BM195" s="147" t="s">
        <v>452</v>
      </c>
    </row>
    <row r="196" spans="2:65" s="1" customFormat="1" ht="11.25">
      <c r="B196" s="32"/>
      <c r="D196" s="149" t="s">
        <v>202</v>
      </c>
      <c r="F196" s="150" t="s">
        <v>451</v>
      </c>
      <c r="I196" s="151"/>
      <c r="L196" s="32"/>
      <c r="M196" s="152"/>
      <c r="T196" s="56"/>
      <c r="AT196" s="17" t="s">
        <v>202</v>
      </c>
      <c r="AU196" s="17" t="s">
        <v>21</v>
      </c>
    </row>
    <row r="197" spans="2:65" s="1" customFormat="1" ht="11.25">
      <c r="B197" s="32"/>
      <c r="D197" s="156" t="s">
        <v>275</v>
      </c>
      <c r="F197" s="157" t="s">
        <v>453</v>
      </c>
      <c r="I197" s="151"/>
      <c r="L197" s="32"/>
      <c r="M197" s="152"/>
      <c r="T197" s="56"/>
      <c r="AT197" s="17" t="s">
        <v>275</v>
      </c>
      <c r="AU197" s="17" t="s">
        <v>21</v>
      </c>
    </row>
    <row r="198" spans="2:65" s="1" customFormat="1" ht="21.75" customHeight="1">
      <c r="B198" s="32"/>
      <c r="C198" s="172" t="s">
        <v>255</v>
      </c>
      <c r="D198" s="172" t="s">
        <v>301</v>
      </c>
      <c r="E198" s="173" t="s">
        <v>454</v>
      </c>
      <c r="F198" s="174" t="s">
        <v>455</v>
      </c>
      <c r="G198" s="175" t="s">
        <v>363</v>
      </c>
      <c r="H198" s="176">
        <v>8.39</v>
      </c>
      <c r="I198" s="177"/>
      <c r="J198" s="178">
        <f>ROUND(I198*H198,2)</f>
        <v>0</v>
      </c>
      <c r="K198" s="174" t="s">
        <v>272</v>
      </c>
      <c r="L198" s="179"/>
      <c r="M198" s="180" t="s">
        <v>1</v>
      </c>
      <c r="N198" s="181" t="s">
        <v>48</v>
      </c>
      <c r="P198" s="145">
        <f>O198*H198</f>
        <v>0</v>
      </c>
      <c r="Q198" s="145">
        <v>0</v>
      </c>
      <c r="R198" s="145">
        <f>Q198*H198</f>
        <v>0</v>
      </c>
      <c r="S198" s="145">
        <v>0</v>
      </c>
      <c r="T198" s="146">
        <f>S198*H198</f>
        <v>0</v>
      </c>
      <c r="AR198" s="147" t="s">
        <v>232</v>
      </c>
      <c r="AT198" s="147" t="s">
        <v>301</v>
      </c>
      <c r="AU198" s="147" t="s">
        <v>21</v>
      </c>
      <c r="AY198" s="17" t="s">
        <v>194</v>
      </c>
      <c r="BE198" s="148">
        <f>IF(N198="základní",J198,0)</f>
        <v>0</v>
      </c>
      <c r="BF198" s="148">
        <f>IF(N198="snížená",J198,0)</f>
        <v>0</v>
      </c>
      <c r="BG198" s="148">
        <f>IF(N198="zákl. přenesená",J198,0)</f>
        <v>0</v>
      </c>
      <c r="BH198" s="148">
        <f>IF(N198="sníž. přenesená",J198,0)</f>
        <v>0</v>
      </c>
      <c r="BI198" s="148">
        <f>IF(N198="nulová",J198,0)</f>
        <v>0</v>
      </c>
      <c r="BJ198" s="17" t="s">
        <v>21</v>
      </c>
      <c r="BK198" s="148">
        <f>ROUND(I198*H198,2)</f>
        <v>0</v>
      </c>
      <c r="BL198" s="17" t="s">
        <v>193</v>
      </c>
      <c r="BM198" s="147" t="s">
        <v>456</v>
      </c>
    </row>
    <row r="199" spans="2:65" s="1" customFormat="1" ht="11.25">
      <c r="B199" s="32"/>
      <c r="D199" s="149" t="s">
        <v>202</v>
      </c>
      <c r="F199" s="150" t="s">
        <v>457</v>
      </c>
      <c r="I199" s="151"/>
      <c r="L199" s="32"/>
      <c r="M199" s="152"/>
      <c r="T199" s="56"/>
      <c r="AT199" s="17" t="s">
        <v>202</v>
      </c>
      <c r="AU199" s="17" t="s">
        <v>21</v>
      </c>
    </row>
    <row r="200" spans="2:65" s="14" customFormat="1" ht="33.75">
      <c r="B200" s="182"/>
      <c r="D200" s="149" t="s">
        <v>283</v>
      </c>
      <c r="E200" s="183" t="s">
        <v>1</v>
      </c>
      <c r="F200" s="184" t="s">
        <v>458</v>
      </c>
      <c r="H200" s="183" t="s">
        <v>1</v>
      </c>
      <c r="I200" s="185"/>
      <c r="L200" s="182"/>
      <c r="M200" s="186"/>
      <c r="T200" s="187"/>
      <c r="AT200" s="183" t="s">
        <v>283</v>
      </c>
      <c r="AU200" s="183" t="s">
        <v>21</v>
      </c>
      <c r="AV200" s="14" t="s">
        <v>21</v>
      </c>
      <c r="AW200" s="14" t="s">
        <v>38</v>
      </c>
      <c r="AX200" s="14" t="s">
        <v>83</v>
      </c>
      <c r="AY200" s="183" t="s">
        <v>194</v>
      </c>
    </row>
    <row r="201" spans="2:65" s="12" customFormat="1" ht="11.25">
      <c r="B201" s="158"/>
      <c r="D201" s="149" t="s">
        <v>283</v>
      </c>
      <c r="E201" s="159" t="s">
        <v>1</v>
      </c>
      <c r="F201" s="160" t="s">
        <v>459</v>
      </c>
      <c r="H201" s="161">
        <v>8.39</v>
      </c>
      <c r="I201" s="162"/>
      <c r="L201" s="158"/>
      <c r="M201" s="163"/>
      <c r="T201" s="164"/>
      <c r="AT201" s="159" t="s">
        <v>283</v>
      </c>
      <c r="AU201" s="159" t="s">
        <v>21</v>
      </c>
      <c r="AV201" s="12" t="s">
        <v>91</v>
      </c>
      <c r="AW201" s="12" t="s">
        <v>38</v>
      </c>
      <c r="AX201" s="12" t="s">
        <v>83</v>
      </c>
      <c r="AY201" s="159" t="s">
        <v>194</v>
      </c>
    </row>
    <row r="202" spans="2:65" s="13" customFormat="1" ht="11.25">
      <c r="B202" s="165"/>
      <c r="D202" s="149" t="s">
        <v>283</v>
      </c>
      <c r="E202" s="166" t="s">
        <v>1</v>
      </c>
      <c r="F202" s="167" t="s">
        <v>285</v>
      </c>
      <c r="H202" s="168">
        <v>8.39</v>
      </c>
      <c r="I202" s="169"/>
      <c r="L202" s="165"/>
      <c r="M202" s="170"/>
      <c r="T202" s="171"/>
      <c r="AT202" s="166" t="s">
        <v>283</v>
      </c>
      <c r="AU202" s="166" t="s">
        <v>21</v>
      </c>
      <c r="AV202" s="13" t="s">
        <v>193</v>
      </c>
      <c r="AW202" s="13" t="s">
        <v>38</v>
      </c>
      <c r="AX202" s="13" t="s">
        <v>21</v>
      </c>
      <c r="AY202" s="166" t="s">
        <v>194</v>
      </c>
    </row>
    <row r="203" spans="2:65" s="1" customFormat="1" ht="16.5" customHeight="1">
      <c r="B203" s="32"/>
      <c r="C203" s="136" t="s">
        <v>340</v>
      </c>
      <c r="D203" s="136" t="s">
        <v>197</v>
      </c>
      <c r="E203" s="137" t="s">
        <v>460</v>
      </c>
      <c r="F203" s="138" t="s">
        <v>461</v>
      </c>
      <c r="G203" s="139" t="s">
        <v>271</v>
      </c>
      <c r="H203" s="140">
        <v>138</v>
      </c>
      <c r="I203" s="141"/>
      <c r="J203" s="142">
        <f>ROUND(I203*H203,2)</f>
        <v>0</v>
      </c>
      <c r="K203" s="138" t="s">
        <v>272</v>
      </c>
      <c r="L203" s="32"/>
      <c r="M203" s="143" t="s">
        <v>1</v>
      </c>
      <c r="N203" s="144" t="s">
        <v>48</v>
      </c>
      <c r="P203" s="145">
        <f>O203*H203</f>
        <v>0</v>
      </c>
      <c r="Q203" s="145">
        <v>1.2700000000000001E-3</v>
      </c>
      <c r="R203" s="145">
        <f>Q203*H203</f>
        <v>0.17526</v>
      </c>
      <c r="S203" s="145">
        <v>0</v>
      </c>
      <c r="T203" s="146">
        <f>S203*H203</f>
        <v>0</v>
      </c>
      <c r="AR203" s="147" t="s">
        <v>193</v>
      </c>
      <c r="AT203" s="147" t="s">
        <v>197</v>
      </c>
      <c r="AU203" s="147" t="s">
        <v>21</v>
      </c>
      <c r="AY203" s="17" t="s">
        <v>194</v>
      </c>
      <c r="BE203" s="148">
        <f>IF(N203="základní",J203,0)</f>
        <v>0</v>
      </c>
      <c r="BF203" s="148">
        <f>IF(N203="snížená",J203,0)</f>
        <v>0</v>
      </c>
      <c r="BG203" s="148">
        <f>IF(N203="zákl. přenesená",J203,0)</f>
        <v>0</v>
      </c>
      <c r="BH203" s="148">
        <f>IF(N203="sníž. přenesená",J203,0)</f>
        <v>0</v>
      </c>
      <c r="BI203" s="148">
        <f>IF(N203="nulová",J203,0)</f>
        <v>0</v>
      </c>
      <c r="BJ203" s="17" t="s">
        <v>21</v>
      </c>
      <c r="BK203" s="148">
        <f>ROUND(I203*H203,2)</f>
        <v>0</v>
      </c>
      <c r="BL203" s="17" t="s">
        <v>193</v>
      </c>
      <c r="BM203" s="147" t="s">
        <v>462</v>
      </c>
    </row>
    <row r="204" spans="2:65" s="1" customFormat="1" ht="11.25">
      <c r="B204" s="32"/>
      <c r="D204" s="149" t="s">
        <v>202</v>
      </c>
      <c r="F204" s="150" t="s">
        <v>461</v>
      </c>
      <c r="I204" s="151"/>
      <c r="L204" s="32"/>
      <c r="M204" s="152"/>
      <c r="T204" s="56"/>
      <c r="AT204" s="17" t="s">
        <v>202</v>
      </c>
      <c r="AU204" s="17" t="s">
        <v>21</v>
      </c>
    </row>
    <row r="205" spans="2:65" s="1" customFormat="1" ht="11.25">
      <c r="B205" s="32"/>
      <c r="D205" s="156" t="s">
        <v>275</v>
      </c>
      <c r="F205" s="157" t="s">
        <v>463</v>
      </c>
      <c r="I205" s="151"/>
      <c r="L205" s="32"/>
      <c r="M205" s="152"/>
      <c r="T205" s="56"/>
      <c r="AT205" s="17" t="s">
        <v>275</v>
      </c>
      <c r="AU205" s="17" t="s">
        <v>21</v>
      </c>
    </row>
    <row r="206" spans="2:65" s="1" customFormat="1" ht="16.5" customHeight="1">
      <c r="B206" s="32"/>
      <c r="C206" s="172" t="s">
        <v>346</v>
      </c>
      <c r="D206" s="172" t="s">
        <v>301</v>
      </c>
      <c r="E206" s="173" t="s">
        <v>464</v>
      </c>
      <c r="F206" s="174" t="s">
        <v>465</v>
      </c>
      <c r="G206" s="175" t="s">
        <v>304</v>
      </c>
      <c r="H206" s="176">
        <v>4.3070000000000004</v>
      </c>
      <c r="I206" s="177"/>
      <c r="J206" s="178">
        <f>ROUND(I206*H206,2)</f>
        <v>0</v>
      </c>
      <c r="K206" s="174" t="s">
        <v>272</v>
      </c>
      <c r="L206" s="179"/>
      <c r="M206" s="180" t="s">
        <v>1</v>
      </c>
      <c r="N206" s="181" t="s">
        <v>48</v>
      </c>
      <c r="P206" s="145">
        <f>O206*H206</f>
        <v>0</v>
      </c>
      <c r="Q206" s="145">
        <v>1E-3</v>
      </c>
      <c r="R206" s="145">
        <f>Q206*H206</f>
        <v>4.3070000000000001E-3</v>
      </c>
      <c r="S206" s="145">
        <v>0</v>
      </c>
      <c r="T206" s="146">
        <f>S206*H206</f>
        <v>0</v>
      </c>
      <c r="AR206" s="147" t="s">
        <v>232</v>
      </c>
      <c r="AT206" s="147" t="s">
        <v>301</v>
      </c>
      <c r="AU206" s="147" t="s">
        <v>21</v>
      </c>
      <c r="AY206" s="17" t="s">
        <v>194</v>
      </c>
      <c r="BE206" s="148">
        <f>IF(N206="základní",J206,0)</f>
        <v>0</v>
      </c>
      <c r="BF206" s="148">
        <f>IF(N206="snížená",J206,0)</f>
        <v>0</v>
      </c>
      <c r="BG206" s="148">
        <f>IF(N206="zákl. přenesená",J206,0)</f>
        <v>0</v>
      </c>
      <c r="BH206" s="148">
        <f>IF(N206="sníž. přenesená",J206,0)</f>
        <v>0</v>
      </c>
      <c r="BI206" s="148">
        <f>IF(N206="nulová",J206,0)</f>
        <v>0</v>
      </c>
      <c r="BJ206" s="17" t="s">
        <v>21</v>
      </c>
      <c r="BK206" s="148">
        <f>ROUND(I206*H206,2)</f>
        <v>0</v>
      </c>
      <c r="BL206" s="17" t="s">
        <v>193</v>
      </c>
      <c r="BM206" s="147" t="s">
        <v>466</v>
      </c>
    </row>
    <row r="207" spans="2:65" s="1" customFormat="1" ht="11.25">
      <c r="B207" s="32"/>
      <c r="D207" s="149" t="s">
        <v>202</v>
      </c>
      <c r="F207" s="150" t="s">
        <v>465</v>
      </c>
      <c r="I207" s="151"/>
      <c r="L207" s="32"/>
      <c r="M207" s="152"/>
      <c r="T207" s="56"/>
      <c r="AT207" s="17" t="s">
        <v>202</v>
      </c>
      <c r="AU207" s="17" t="s">
        <v>21</v>
      </c>
    </row>
    <row r="208" spans="2:65" s="1" customFormat="1" ht="16.5" customHeight="1">
      <c r="B208" s="32"/>
      <c r="C208" s="136" t="s">
        <v>352</v>
      </c>
      <c r="D208" s="136" t="s">
        <v>197</v>
      </c>
      <c r="E208" s="137" t="s">
        <v>467</v>
      </c>
      <c r="F208" s="138" t="s">
        <v>468</v>
      </c>
      <c r="G208" s="139" t="s">
        <v>279</v>
      </c>
      <c r="H208" s="140">
        <v>4.1399999999999997</v>
      </c>
      <c r="I208" s="141"/>
      <c r="J208" s="142">
        <f>ROUND(I208*H208,2)</f>
        <v>0</v>
      </c>
      <c r="K208" s="138" t="s">
        <v>272</v>
      </c>
      <c r="L208" s="32"/>
      <c r="M208" s="143" t="s">
        <v>1</v>
      </c>
      <c r="N208" s="144" t="s">
        <v>48</v>
      </c>
      <c r="P208" s="145">
        <f>O208*H208</f>
        <v>0</v>
      </c>
      <c r="Q208" s="145">
        <v>0</v>
      </c>
      <c r="R208" s="145">
        <f>Q208*H208</f>
        <v>0</v>
      </c>
      <c r="S208" s="145">
        <v>0</v>
      </c>
      <c r="T208" s="146">
        <f>S208*H208</f>
        <v>0</v>
      </c>
      <c r="AR208" s="147" t="s">
        <v>193</v>
      </c>
      <c r="AT208" s="147" t="s">
        <v>197</v>
      </c>
      <c r="AU208" s="147" t="s">
        <v>21</v>
      </c>
      <c r="AY208" s="17" t="s">
        <v>194</v>
      </c>
      <c r="BE208" s="148">
        <f>IF(N208="základní",J208,0)</f>
        <v>0</v>
      </c>
      <c r="BF208" s="148">
        <f>IF(N208="snížená",J208,0)</f>
        <v>0</v>
      </c>
      <c r="BG208" s="148">
        <f>IF(N208="zákl. přenesená",J208,0)</f>
        <v>0</v>
      </c>
      <c r="BH208" s="148">
        <f>IF(N208="sníž. přenesená",J208,0)</f>
        <v>0</v>
      </c>
      <c r="BI208" s="148">
        <f>IF(N208="nulová",J208,0)</f>
        <v>0</v>
      </c>
      <c r="BJ208" s="17" t="s">
        <v>21</v>
      </c>
      <c r="BK208" s="148">
        <f>ROUND(I208*H208,2)</f>
        <v>0</v>
      </c>
      <c r="BL208" s="17" t="s">
        <v>193</v>
      </c>
      <c r="BM208" s="147" t="s">
        <v>469</v>
      </c>
    </row>
    <row r="209" spans="2:65" s="1" customFormat="1" ht="11.25">
      <c r="B209" s="32"/>
      <c r="D209" s="149" t="s">
        <v>202</v>
      </c>
      <c r="F209" s="150" t="s">
        <v>468</v>
      </c>
      <c r="I209" s="151"/>
      <c r="L209" s="32"/>
      <c r="M209" s="152"/>
      <c r="T209" s="56"/>
      <c r="AT209" s="17" t="s">
        <v>202</v>
      </c>
      <c r="AU209" s="17" t="s">
        <v>21</v>
      </c>
    </row>
    <row r="210" spans="2:65" s="1" customFormat="1" ht="11.25">
      <c r="B210" s="32"/>
      <c r="D210" s="156" t="s">
        <v>275</v>
      </c>
      <c r="F210" s="157" t="s">
        <v>470</v>
      </c>
      <c r="I210" s="151"/>
      <c r="L210" s="32"/>
      <c r="M210" s="152"/>
      <c r="T210" s="56"/>
      <c r="AT210" s="17" t="s">
        <v>275</v>
      </c>
      <c r="AU210" s="17" t="s">
        <v>21</v>
      </c>
    </row>
    <row r="211" spans="2:65" s="1" customFormat="1" ht="24.2" customHeight="1">
      <c r="B211" s="32"/>
      <c r="C211" s="136" t="s">
        <v>360</v>
      </c>
      <c r="D211" s="136" t="s">
        <v>197</v>
      </c>
      <c r="E211" s="137" t="s">
        <v>471</v>
      </c>
      <c r="F211" s="138" t="s">
        <v>472</v>
      </c>
      <c r="G211" s="139" t="s">
        <v>271</v>
      </c>
      <c r="H211" s="140">
        <v>138</v>
      </c>
      <c r="I211" s="141"/>
      <c r="J211" s="142">
        <f>ROUND(I211*H211,2)</f>
        <v>0</v>
      </c>
      <c r="K211" s="138" t="s">
        <v>272</v>
      </c>
      <c r="L211" s="32"/>
      <c r="M211" s="143" t="s">
        <v>1</v>
      </c>
      <c r="N211" s="144" t="s">
        <v>48</v>
      </c>
      <c r="P211" s="145">
        <f>O211*H211</f>
        <v>0</v>
      </c>
      <c r="Q211" s="145">
        <v>0</v>
      </c>
      <c r="R211" s="145">
        <f>Q211*H211</f>
        <v>0</v>
      </c>
      <c r="S211" s="145">
        <v>0</v>
      </c>
      <c r="T211" s="146">
        <f>S211*H211</f>
        <v>0</v>
      </c>
      <c r="AR211" s="147" t="s">
        <v>193</v>
      </c>
      <c r="AT211" s="147" t="s">
        <v>197</v>
      </c>
      <c r="AU211" s="147" t="s">
        <v>21</v>
      </c>
      <c r="AY211" s="17" t="s">
        <v>194</v>
      </c>
      <c r="BE211" s="148">
        <f>IF(N211="základní",J211,0)</f>
        <v>0</v>
      </c>
      <c r="BF211" s="148">
        <f>IF(N211="snížená",J211,0)</f>
        <v>0</v>
      </c>
      <c r="BG211" s="148">
        <f>IF(N211="zákl. přenesená",J211,0)</f>
        <v>0</v>
      </c>
      <c r="BH211" s="148">
        <f>IF(N211="sníž. přenesená",J211,0)</f>
        <v>0</v>
      </c>
      <c r="BI211" s="148">
        <f>IF(N211="nulová",J211,0)</f>
        <v>0</v>
      </c>
      <c r="BJ211" s="17" t="s">
        <v>21</v>
      </c>
      <c r="BK211" s="148">
        <f>ROUND(I211*H211,2)</f>
        <v>0</v>
      </c>
      <c r="BL211" s="17" t="s">
        <v>193</v>
      </c>
      <c r="BM211" s="147" t="s">
        <v>473</v>
      </c>
    </row>
    <row r="212" spans="2:65" s="1" customFormat="1" ht="19.5">
      <c r="B212" s="32"/>
      <c r="D212" s="149" t="s">
        <v>202</v>
      </c>
      <c r="F212" s="150" t="s">
        <v>474</v>
      </c>
      <c r="I212" s="151"/>
      <c r="L212" s="32"/>
      <c r="M212" s="152"/>
      <c r="T212" s="56"/>
      <c r="AT212" s="17" t="s">
        <v>202</v>
      </c>
      <c r="AU212" s="17" t="s">
        <v>21</v>
      </c>
    </row>
    <row r="213" spans="2:65" s="1" customFormat="1" ht="11.25">
      <c r="B213" s="32"/>
      <c r="D213" s="156" t="s">
        <v>275</v>
      </c>
      <c r="F213" s="157" t="s">
        <v>475</v>
      </c>
      <c r="I213" s="151"/>
      <c r="L213" s="32"/>
      <c r="M213" s="152"/>
      <c r="T213" s="56"/>
      <c r="AT213" s="17" t="s">
        <v>275</v>
      </c>
      <c r="AU213" s="17" t="s">
        <v>21</v>
      </c>
    </row>
    <row r="214" spans="2:65" s="12" customFormat="1" ht="11.25">
      <c r="B214" s="158"/>
      <c r="D214" s="149" t="s">
        <v>283</v>
      </c>
      <c r="E214" s="159" t="s">
        <v>1</v>
      </c>
      <c r="F214" s="160" t="s">
        <v>476</v>
      </c>
      <c r="H214" s="161">
        <v>138</v>
      </c>
      <c r="I214" s="162"/>
      <c r="L214" s="158"/>
      <c r="M214" s="163"/>
      <c r="T214" s="164"/>
      <c r="AT214" s="159" t="s">
        <v>283</v>
      </c>
      <c r="AU214" s="159" t="s">
        <v>21</v>
      </c>
      <c r="AV214" s="12" t="s">
        <v>91</v>
      </c>
      <c r="AW214" s="12" t="s">
        <v>38</v>
      </c>
      <c r="AX214" s="12" t="s">
        <v>83</v>
      </c>
      <c r="AY214" s="159" t="s">
        <v>194</v>
      </c>
    </row>
    <row r="215" spans="2:65" s="13" customFormat="1" ht="11.25">
      <c r="B215" s="165"/>
      <c r="D215" s="149" t="s">
        <v>283</v>
      </c>
      <c r="E215" s="166" t="s">
        <v>1</v>
      </c>
      <c r="F215" s="167" t="s">
        <v>285</v>
      </c>
      <c r="H215" s="168">
        <v>138</v>
      </c>
      <c r="I215" s="169"/>
      <c r="L215" s="165"/>
      <c r="M215" s="170"/>
      <c r="T215" s="171"/>
      <c r="AT215" s="166" t="s">
        <v>283</v>
      </c>
      <c r="AU215" s="166" t="s">
        <v>21</v>
      </c>
      <c r="AV215" s="13" t="s">
        <v>193</v>
      </c>
      <c r="AW215" s="13" t="s">
        <v>38</v>
      </c>
      <c r="AX215" s="13" t="s">
        <v>21</v>
      </c>
      <c r="AY215" s="166" t="s">
        <v>194</v>
      </c>
    </row>
    <row r="216" spans="2:65" s="11" customFormat="1" ht="25.9" customHeight="1">
      <c r="B216" s="124"/>
      <c r="D216" s="125" t="s">
        <v>82</v>
      </c>
      <c r="E216" s="126" t="s">
        <v>477</v>
      </c>
      <c r="F216" s="126" t="s">
        <v>478</v>
      </c>
      <c r="I216" s="127"/>
      <c r="J216" s="128">
        <f>BK216</f>
        <v>0</v>
      </c>
      <c r="L216" s="124"/>
      <c r="M216" s="129"/>
      <c r="P216" s="130">
        <f>SUM(P217:P226)</f>
        <v>0</v>
      </c>
      <c r="R216" s="130">
        <f>SUM(R217:R226)</f>
        <v>91.194935999999998</v>
      </c>
      <c r="T216" s="131">
        <f>SUM(T217:T226)</f>
        <v>0</v>
      </c>
      <c r="AR216" s="125" t="s">
        <v>21</v>
      </c>
      <c r="AT216" s="132" t="s">
        <v>82</v>
      </c>
      <c r="AU216" s="132" t="s">
        <v>83</v>
      </c>
      <c r="AY216" s="125" t="s">
        <v>194</v>
      </c>
      <c r="BK216" s="133">
        <f>SUM(BK217:BK226)</f>
        <v>0</v>
      </c>
    </row>
    <row r="217" spans="2:65" s="1" customFormat="1" ht="24.2" customHeight="1">
      <c r="B217" s="32"/>
      <c r="C217" s="136" t="s">
        <v>479</v>
      </c>
      <c r="D217" s="136" t="s">
        <v>197</v>
      </c>
      <c r="E217" s="137" t="s">
        <v>480</v>
      </c>
      <c r="F217" s="138" t="s">
        <v>481</v>
      </c>
      <c r="G217" s="139" t="s">
        <v>271</v>
      </c>
      <c r="H217" s="140">
        <v>710.4</v>
      </c>
      <c r="I217" s="141"/>
      <c r="J217" s="142">
        <f>ROUND(I217*H217,2)</f>
        <v>0</v>
      </c>
      <c r="K217" s="138" t="s">
        <v>272</v>
      </c>
      <c r="L217" s="32"/>
      <c r="M217" s="143" t="s">
        <v>1</v>
      </c>
      <c r="N217" s="144" t="s">
        <v>48</v>
      </c>
      <c r="P217" s="145">
        <f>O217*H217</f>
        <v>0</v>
      </c>
      <c r="Q217" s="145">
        <v>1.7000000000000001E-4</v>
      </c>
      <c r="R217" s="145">
        <f>Q217*H217</f>
        <v>0.120768</v>
      </c>
      <c r="S217" s="145">
        <v>0</v>
      </c>
      <c r="T217" s="146">
        <f>S217*H217</f>
        <v>0</v>
      </c>
      <c r="AR217" s="147" t="s">
        <v>193</v>
      </c>
      <c r="AT217" s="147" t="s">
        <v>197</v>
      </c>
      <c r="AU217" s="147" t="s">
        <v>21</v>
      </c>
      <c r="AY217" s="17" t="s">
        <v>194</v>
      </c>
      <c r="BE217" s="148">
        <f>IF(N217="základní",J217,0)</f>
        <v>0</v>
      </c>
      <c r="BF217" s="148">
        <f>IF(N217="snížená",J217,0)</f>
        <v>0</v>
      </c>
      <c r="BG217" s="148">
        <f>IF(N217="zákl. přenesená",J217,0)</f>
        <v>0</v>
      </c>
      <c r="BH217" s="148">
        <f>IF(N217="sníž. přenesená",J217,0)</f>
        <v>0</v>
      </c>
      <c r="BI217" s="148">
        <f>IF(N217="nulová",J217,0)</f>
        <v>0</v>
      </c>
      <c r="BJ217" s="17" t="s">
        <v>21</v>
      </c>
      <c r="BK217" s="148">
        <f>ROUND(I217*H217,2)</f>
        <v>0</v>
      </c>
      <c r="BL217" s="17" t="s">
        <v>193</v>
      </c>
      <c r="BM217" s="147" t="s">
        <v>482</v>
      </c>
    </row>
    <row r="218" spans="2:65" s="1" customFormat="1" ht="19.5">
      <c r="B218" s="32"/>
      <c r="D218" s="149" t="s">
        <v>202</v>
      </c>
      <c r="F218" s="150" t="s">
        <v>481</v>
      </c>
      <c r="I218" s="151"/>
      <c r="L218" s="32"/>
      <c r="M218" s="152"/>
      <c r="T218" s="56"/>
      <c r="AT218" s="17" t="s">
        <v>202</v>
      </c>
      <c r="AU218" s="17" t="s">
        <v>21</v>
      </c>
    </row>
    <row r="219" spans="2:65" s="1" customFormat="1" ht="11.25">
      <c r="B219" s="32"/>
      <c r="D219" s="156" t="s">
        <v>275</v>
      </c>
      <c r="F219" s="157" t="s">
        <v>483</v>
      </c>
      <c r="I219" s="151"/>
      <c r="L219" s="32"/>
      <c r="M219" s="152"/>
      <c r="T219" s="56"/>
      <c r="AT219" s="17" t="s">
        <v>275</v>
      </c>
      <c r="AU219" s="17" t="s">
        <v>21</v>
      </c>
    </row>
    <row r="220" spans="2:65" s="1" customFormat="1" ht="24.2" customHeight="1">
      <c r="B220" s="32"/>
      <c r="C220" s="172" t="s">
        <v>484</v>
      </c>
      <c r="D220" s="172" t="s">
        <v>301</v>
      </c>
      <c r="E220" s="173" t="s">
        <v>485</v>
      </c>
      <c r="F220" s="174" t="s">
        <v>486</v>
      </c>
      <c r="G220" s="175" t="s">
        <v>271</v>
      </c>
      <c r="H220" s="176">
        <v>781.44</v>
      </c>
      <c r="I220" s="177"/>
      <c r="J220" s="178">
        <f>ROUND(I220*H220,2)</f>
        <v>0</v>
      </c>
      <c r="K220" s="174" t="s">
        <v>272</v>
      </c>
      <c r="L220" s="179"/>
      <c r="M220" s="180" t="s">
        <v>1</v>
      </c>
      <c r="N220" s="181" t="s">
        <v>48</v>
      </c>
      <c r="P220" s="145">
        <f>O220*H220</f>
        <v>0</v>
      </c>
      <c r="Q220" s="145">
        <v>2.0000000000000001E-4</v>
      </c>
      <c r="R220" s="145">
        <f>Q220*H220</f>
        <v>0.15628800000000001</v>
      </c>
      <c r="S220" s="145">
        <v>0</v>
      </c>
      <c r="T220" s="146">
        <f>S220*H220</f>
        <v>0</v>
      </c>
      <c r="AR220" s="147" t="s">
        <v>232</v>
      </c>
      <c r="AT220" s="147" t="s">
        <v>301</v>
      </c>
      <c r="AU220" s="147" t="s">
        <v>21</v>
      </c>
      <c r="AY220" s="17" t="s">
        <v>194</v>
      </c>
      <c r="BE220" s="148">
        <f>IF(N220="základní",J220,0)</f>
        <v>0</v>
      </c>
      <c r="BF220" s="148">
        <f>IF(N220="snížená",J220,0)</f>
        <v>0</v>
      </c>
      <c r="BG220" s="148">
        <f>IF(N220="zákl. přenesená",J220,0)</f>
        <v>0</v>
      </c>
      <c r="BH220" s="148">
        <f>IF(N220="sníž. přenesená",J220,0)</f>
        <v>0</v>
      </c>
      <c r="BI220" s="148">
        <f>IF(N220="nulová",J220,0)</f>
        <v>0</v>
      </c>
      <c r="BJ220" s="17" t="s">
        <v>21</v>
      </c>
      <c r="BK220" s="148">
        <f>ROUND(I220*H220,2)</f>
        <v>0</v>
      </c>
      <c r="BL220" s="17" t="s">
        <v>193</v>
      </c>
      <c r="BM220" s="147" t="s">
        <v>487</v>
      </c>
    </row>
    <row r="221" spans="2:65" s="1" customFormat="1" ht="19.5">
      <c r="B221" s="32"/>
      <c r="D221" s="149" t="s">
        <v>202</v>
      </c>
      <c r="F221" s="150" t="s">
        <v>486</v>
      </c>
      <c r="I221" s="151"/>
      <c r="L221" s="32"/>
      <c r="M221" s="152"/>
      <c r="T221" s="56"/>
      <c r="AT221" s="17" t="s">
        <v>202</v>
      </c>
      <c r="AU221" s="17" t="s">
        <v>21</v>
      </c>
    </row>
    <row r="222" spans="2:65" s="12" customFormat="1" ht="11.25">
      <c r="B222" s="158"/>
      <c r="D222" s="149" t="s">
        <v>283</v>
      </c>
      <c r="E222" s="159" t="s">
        <v>1</v>
      </c>
      <c r="F222" s="160" t="s">
        <v>488</v>
      </c>
      <c r="H222" s="161">
        <v>781.44</v>
      </c>
      <c r="I222" s="162"/>
      <c r="L222" s="158"/>
      <c r="M222" s="163"/>
      <c r="T222" s="164"/>
      <c r="AT222" s="159" t="s">
        <v>283</v>
      </c>
      <c r="AU222" s="159" t="s">
        <v>21</v>
      </c>
      <c r="AV222" s="12" t="s">
        <v>91</v>
      </c>
      <c r="AW222" s="12" t="s">
        <v>38</v>
      </c>
      <c r="AX222" s="12" t="s">
        <v>83</v>
      </c>
      <c r="AY222" s="159" t="s">
        <v>194</v>
      </c>
    </row>
    <row r="223" spans="2:65" s="13" customFormat="1" ht="11.25">
      <c r="B223" s="165"/>
      <c r="D223" s="149" t="s">
        <v>283</v>
      </c>
      <c r="E223" s="166" t="s">
        <v>1</v>
      </c>
      <c r="F223" s="167" t="s">
        <v>285</v>
      </c>
      <c r="H223" s="168">
        <v>781.44</v>
      </c>
      <c r="I223" s="169"/>
      <c r="L223" s="165"/>
      <c r="M223" s="170"/>
      <c r="T223" s="171"/>
      <c r="AT223" s="166" t="s">
        <v>283</v>
      </c>
      <c r="AU223" s="166" t="s">
        <v>21</v>
      </c>
      <c r="AV223" s="13" t="s">
        <v>193</v>
      </c>
      <c r="AW223" s="13" t="s">
        <v>38</v>
      </c>
      <c r="AX223" s="13" t="s">
        <v>21</v>
      </c>
      <c r="AY223" s="166" t="s">
        <v>194</v>
      </c>
    </row>
    <row r="224" spans="2:65" s="1" customFormat="1" ht="37.9" customHeight="1">
      <c r="B224" s="32"/>
      <c r="C224" s="136" t="s">
        <v>489</v>
      </c>
      <c r="D224" s="136" t="s">
        <v>197</v>
      </c>
      <c r="E224" s="137" t="s">
        <v>490</v>
      </c>
      <c r="F224" s="138" t="s">
        <v>491</v>
      </c>
      <c r="G224" s="139" t="s">
        <v>492</v>
      </c>
      <c r="H224" s="140">
        <v>444</v>
      </c>
      <c r="I224" s="141"/>
      <c r="J224" s="142">
        <f>ROUND(I224*H224,2)</f>
        <v>0</v>
      </c>
      <c r="K224" s="138" t="s">
        <v>272</v>
      </c>
      <c r="L224" s="32"/>
      <c r="M224" s="143" t="s">
        <v>1</v>
      </c>
      <c r="N224" s="144" t="s">
        <v>48</v>
      </c>
      <c r="P224" s="145">
        <f>O224*H224</f>
        <v>0</v>
      </c>
      <c r="Q224" s="145">
        <v>0.20477000000000001</v>
      </c>
      <c r="R224" s="145">
        <f>Q224*H224</f>
        <v>90.917879999999997</v>
      </c>
      <c r="S224" s="145">
        <v>0</v>
      </c>
      <c r="T224" s="146">
        <f>S224*H224</f>
        <v>0</v>
      </c>
      <c r="AR224" s="147" t="s">
        <v>193</v>
      </c>
      <c r="AT224" s="147" t="s">
        <v>197</v>
      </c>
      <c r="AU224" s="147" t="s">
        <v>21</v>
      </c>
      <c r="AY224" s="17" t="s">
        <v>194</v>
      </c>
      <c r="BE224" s="148">
        <f>IF(N224="základní",J224,0)</f>
        <v>0</v>
      </c>
      <c r="BF224" s="148">
        <f>IF(N224="snížená",J224,0)</f>
        <v>0</v>
      </c>
      <c r="BG224" s="148">
        <f>IF(N224="zákl. přenesená",J224,0)</f>
        <v>0</v>
      </c>
      <c r="BH224" s="148">
        <f>IF(N224="sníž. přenesená",J224,0)</f>
        <v>0</v>
      </c>
      <c r="BI224" s="148">
        <f>IF(N224="nulová",J224,0)</f>
        <v>0</v>
      </c>
      <c r="BJ224" s="17" t="s">
        <v>21</v>
      </c>
      <c r="BK224" s="148">
        <f>ROUND(I224*H224,2)</f>
        <v>0</v>
      </c>
      <c r="BL224" s="17" t="s">
        <v>193</v>
      </c>
      <c r="BM224" s="147" t="s">
        <v>493</v>
      </c>
    </row>
    <row r="225" spans="2:65" s="1" customFormat="1" ht="39">
      <c r="B225" s="32"/>
      <c r="D225" s="149" t="s">
        <v>202</v>
      </c>
      <c r="F225" s="150" t="s">
        <v>494</v>
      </c>
      <c r="I225" s="151"/>
      <c r="L225" s="32"/>
      <c r="M225" s="152"/>
      <c r="T225" s="56"/>
      <c r="AT225" s="17" t="s">
        <v>202</v>
      </c>
      <c r="AU225" s="17" t="s">
        <v>21</v>
      </c>
    </row>
    <row r="226" spans="2:65" s="1" customFormat="1" ht="11.25">
      <c r="B226" s="32"/>
      <c r="D226" s="156" t="s">
        <v>275</v>
      </c>
      <c r="F226" s="157" t="s">
        <v>495</v>
      </c>
      <c r="I226" s="151"/>
      <c r="L226" s="32"/>
      <c r="M226" s="152"/>
      <c r="T226" s="56"/>
      <c r="AT226" s="17" t="s">
        <v>275</v>
      </c>
      <c r="AU226" s="17" t="s">
        <v>21</v>
      </c>
    </row>
    <row r="227" spans="2:65" s="11" customFormat="1" ht="25.9" customHeight="1">
      <c r="B227" s="124"/>
      <c r="D227" s="125" t="s">
        <v>82</v>
      </c>
      <c r="E227" s="126" t="s">
        <v>496</v>
      </c>
      <c r="F227" s="126" t="s">
        <v>497</v>
      </c>
      <c r="I227" s="127"/>
      <c r="J227" s="128">
        <f>BK227</f>
        <v>0</v>
      </c>
      <c r="L227" s="124"/>
      <c r="M227" s="129"/>
      <c r="P227" s="130">
        <f>SUM(P228:P269)</f>
        <v>0</v>
      </c>
      <c r="R227" s="130">
        <f>SUM(R228:R269)</f>
        <v>1831.4327299999995</v>
      </c>
      <c r="T227" s="131">
        <f>SUM(T228:T269)</f>
        <v>0</v>
      </c>
      <c r="AR227" s="125" t="s">
        <v>21</v>
      </c>
      <c r="AT227" s="132" t="s">
        <v>82</v>
      </c>
      <c r="AU227" s="132" t="s">
        <v>83</v>
      </c>
      <c r="AY227" s="125" t="s">
        <v>194</v>
      </c>
      <c r="BK227" s="133">
        <f>SUM(BK228:BK269)</f>
        <v>0</v>
      </c>
    </row>
    <row r="228" spans="2:65" s="1" customFormat="1" ht="16.5" customHeight="1">
      <c r="B228" s="32"/>
      <c r="C228" s="136" t="s">
        <v>7</v>
      </c>
      <c r="D228" s="136" t="s">
        <v>197</v>
      </c>
      <c r="E228" s="137" t="s">
        <v>498</v>
      </c>
      <c r="F228" s="138" t="s">
        <v>499</v>
      </c>
      <c r="G228" s="139" t="s">
        <v>271</v>
      </c>
      <c r="H228" s="140">
        <v>1483</v>
      </c>
      <c r="I228" s="141"/>
      <c r="J228" s="142">
        <f>ROUND(I228*H228,2)</f>
        <v>0</v>
      </c>
      <c r="K228" s="138" t="s">
        <v>272</v>
      </c>
      <c r="L228" s="32"/>
      <c r="M228" s="143" t="s">
        <v>1</v>
      </c>
      <c r="N228" s="144" t="s">
        <v>48</v>
      </c>
      <c r="P228" s="145">
        <f>O228*H228</f>
        <v>0</v>
      </c>
      <c r="Q228" s="145">
        <v>0.34499999999999997</v>
      </c>
      <c r="R228" s="145">
        <f>Q228*H228</f>
        <v>511.63499999999993</v>
      </c>
      <c r="S228" s="145">
        <v>0</v>
      </c>
      <c r="T228" s="146">
        <f>S228*H228</f>
        <v>0</v>
      </c>
      <c r="AR228" s="147" t="s">
        <v>193</v>
      </c>
      <c r="AT228" s="147" t="s">
        <v>197</v>
      </c>
      <c r="AU228" s="147" t="s">
        <v>21</v>
      </c>
      <c r="AY228" s="17" t="s">
        <v>194</v>
      </c>
      <c r="BE228" s="148">
        <f>IF(N228="základní",J228,0)</f>
        <v>0</v>
      </c>
      <c r="BF228" s="148">
        <f>IF(N228="snížená",J228,0)</f>
        <v>0</v>
      </c>
      <c r="BG228" s="148">
        <f>IF(N228="zákl. přenesená",J228,0)</f>
        <v>0</v>
      </c>
      <c r="BH228" s="148">
        <f>IF(N228="sníž. přenesená",J228,0)</f>
        <v>0</v>
      </c>
      <c r="BI228" s="148">
        <f>IF(N228="nulová",J228,0)</f>
        <v>0</v>
      </c>
      <c r="BJ228" s="17" t="s">
        <v>21</v>
      </c>
      <c r="BK228" s="148">
        <f>ROUND(I228*H228,2)</f>
        <v>0</v>
      </c>
      <c r="BL228" s="17" t="s">
        <v>193</v>
      </c>
      <c r="BM228" s="147" t="s">
        <v>500</v>
      </c>
    </row>
    <row r="229" spans="2:65" s="1" customFormat="1" ht="11.25">
      <c r="B229" s="32"/>
      <c r="D229" s="149" t="s">
        <v>202</v>
      </c>
      <c r="F229" s="150" t="s">
        <v>499</v>
      </c>
      <c r="I229" s="151"/>
      <c r="L229" s="32"/>
      <c r="M229" s="152"/>
      <c r="T229" s="56"/>
      <c r="AT229" s="17" t="s">
        <v>202</v>
      </c>
      <c r="AU229" s="17" t="s">
        <v>21</v>
      </c>
    </row>
    <row r="230" spans="2:65" s="1" customFormat="1" ht="11.25">
      <c r="B230" s="32"/>
      <c r="D230" s="156" t="s">
        <v>275</v>
      </c>
      <c r="F230" s="157" t="s">
        <v>501</v>
      </c>
      <c r="I230" s="151"/>
      <c r="L230" s="32"/>
      <c r="M230" s="152"/>
      <c r="T230" s="56"/>
      <c r="AT230" s="17" t="s">
        <v>275</v>
      </c>
      <c r="AU230" s="17" t="s">
        <v>21</v>
      </c>
    </row>
    <row r="231" spans="2:65" s="1" customFormat="1" ht="16.5" customHeight="1">
      <c r="B231" s="32"/>
      <c r="C231" s="136" t="s">
        <v>502</v>
      </c>
      <c r="D231" s="136" t="s">
        <v>197</v>
      </c>
      <c r="E231" s="137" t="s">
        <v>503</v>
      </c>
      <c r="F231" s="138" t="s">
        <v>504</v>
      </c>
      <c r="G231" s="139" t="s">
        <v>271</v>
      </c>
      <c r="H231" s="140">
        <v>185</v>
      </c>
      <c r="I231" s="141"/>
      <c r="J231" s="142">
        <f>ROUND(I231*H231,2)</f>
        <v>0</v>
      </c>
      <c r="K231" s="138" t="s">
        <v>272</v>
      </c>
      <c r="L231" s="32"/>
      <c r="M231" s="143" t="s">
        <v>1</v>
      </c>
      <c r="N231" s="144" t="s">
        <v>48</v>
      </c>
      <c r="P231" s="145">
        <f>O231*H231</f>
        <v>0</v>
      </c>
      <c r="Q231" s="145">
        <v>0.57499999999999996</v>
      </c>
      <c r="R231" s="145">
        <f>Q231*H231</f>
        <v>106.37499999999999</v>
      </c>
      <c r="S231" s="145">
        <v>0</v>
      </c>
      <c r="T231" s="146">
        <f>S231*H231</f>
        <v>0</v>
      </c>
      <c r="AR231" s="147" t="s">
        <v>193</v>
      </c>
      <c r="AT231" s="147" t="s">
        <v>197</v>
      </c>
      <c r="AU231" s="147" t="s">
        <v>21</v>
      </c>
      <c r="AY231" s="17" t="s">
        <v>194</v>
      </c>
      <c r="BE231" s="148">
        <f>IF(N231="základní",J231,0)</f>
        <v>0</v>
      </c>
      <c r="BF231" s="148">
        <f>IF(N231="snížená",J231,0)</f>
        <v>0</v>
      </c>
      <c r="BG231" s="148">
        <f>IF(N231="zákl. přenesená",J231,0)</f>
        <v>0</v>
      </c>
      <c r="BH231" s="148">
        <f>IF(N231="sníž. přenesená",J231,0)</f>
        <v>0</v>
      </c>
      <c r="BI231" s="148">
        <f>IF(N231="nulová",J231,0)</f>
        <v>0</v>
      </c>
      <c r="BJ231" s="17" t="s">
        <v>21</v>
      </c>
      <c r="BK231" s="148">
        <f>ROUND(I231*H231,2)</f>
        <v>0</v>
      </c>
      <c r="BL231" s="17" t="s">
        <v>193</v>
      </c>
      <c r="BM231" s="147" t="s">
        <v>505</v>
      </c>
    </row>
    <row r="232" spans="2:65" s="1" customFormat="1" ht="11.25">
      <c r="B232" s="32"/>
      <c r="D232" s="149" t="s">
        <v>202</v>
      </c>
      <c r="F232" s="150" t="s">
        <v>504</v>
      </c>
      <c r="I232" s="151"/>
      <c r="L232" s="32"/>
      <c r="M232" s="152"/>
      <c r="T232" s="56"/>
      <c r="AT232" s="17" t="s">
        <v>202</v>
      </c>
      <c r="AU232" s="17" t="s">
        <v>21</v>
      </c>
    </row>
    <row r="233" spans="2:65" s="1" customFormat="1" ht="11.25">
      <c r="B233" s="32"/>
      <c r="D233" s="156" t="s">
        <v>275</v>
      </c>
      <c r="F233" s="157" t="s">
        <v>506</v>
      </c>
      <c r="I233" s="151"/>
      <c r="L233" s="32"/>
      <c r="M233" s="152"/>
      <c r="T233" s="56"/>
      <c r="AT233" s="17" t="s">
        <v>275</v>
      </c>
      <c r="AU233" s="17" t="s">
        <v>21</v>
      </c>
    </row>
    <row r="234" spans="2:65" s="1" customFormat="1" ht="24.2" customHeight="1">
      <c r="B234" s="32"/>
      <c r="C234" s="136" t="s">
        <v>507</v>
      </c>
      <c r="D234" s="136" t="s">
        <v>197</v>
      </c>
      <c r="E234" s="137" t="s">
        <v>508</v>
      </c>
      <c r="F234" s="138" t="s">
        <v>509</v>
      </c>
      <c r="G234" s="139" t="s">
        <v>271</v>
      </c>
      <c r="H234" s="140">
        <v>1483</v>
      </c>
      <c r="I234" s="141"/>
      <c r="J234" s="142">
        <f>ROUND(I234*H234,2)</f>
        <v>0</v>
      </c>
      <c r="K234" s="138" t="s">
        <v>272</v>
      </c>
      <c r="L234" s="32"/>
      <c r="M234" s="143" t="s">
        <v>1</v>
      </c>
      <c r="N234" s="144" t="s">
        <v>48</v>
      </c>
      <c r="P234" s="145">
        <f>O234*H234</f>
        <v>0</v>
      </c>
      <c r="Q234" s="145">
        <v>0.49586999999999998</v>
      </c>
      <c r="R234" s="145">
        <f>Q234*H234</f>
        <v>735.37520999999992</v>
      </c>
      <c r="S234" s="145">
        <v>0</v>
      </c>
      <c r="T234" s="146">
        <f>S234*H234</f>
        <v>0</v>
      </c>
      <c r="AR234" s="147" t="s">
        <v>193</v>
      </c>
      <c r="AT234" s="147" t="s">
        <v>197</v>
      </c>
      <c r="AU234" s="147" t="s">
        <v>21</v>
      </c>
      <c r="AY234" s="17" t="s">
        <v>194</v>
      </c>
      <c r="BE234" s="148">
        <f>IF(N234="základní",J234,0)</f>
        <v>0</v>
      </c>
      <c r="BF234" s="148">
        <f>IF(N234="snížená",J234,0)</f>
        <v>0</v>
      </c>
      <c r="BG234" s="148">
        <f>IF(N234="zákl. přenesená",J234,0)</f>
        <v>0</v>
      </c>
      <c r="BH234" s="148">
        <f>IF(N234="sníž. přenesená",J234,0)</f>
        <v>0</v>
      </c>
      <c r="BI234" s="148">
        <f>IF(N234="nulová",J234,0)</f>
        <v>0</v>
      </c>
      <c r="BJ234" s="17" t="s">
        <v>21</v>
      </c>
      <c r="BK234" s="148">
        <f>ROUND(I234*H234,2)</f>
        <v>0</v>
      </c>
      <c r="BL234" s="17" t="s">
        <v>193</v>
      </c>
      <c r="BM234" s="147" t="s">
        <v>510</v>
      </c>
    </row>
    <row r="235" spans="2:65" s="1" customFormat="1" ht="11.25">
      <c r="B235" s="32"/>
      <c r="D235" s="149" t="s">
        <v>202</v>
      </c>
      <c r="F235" s="150" t="s">
        <v>509</v>
      </c>
      <c r="I235" s="151"/>
      <c r="L235" s="32"/>
      <c r="M235" s="152"/>
      <c r="T235" s="56"/>
      <c r="AT235" s="17" t="s">
        <v>202</v>
      </c>
      <c r="AU235" s="17" t="s">
        <v>21</v>
      </c>
    </row>
    <row r="236" spans="2:65" s="1" customFormat="1" ht="11.25">
      <c r="B236" s="32"/>
      <c r="D236" s="156" t="s">
        <v>275</v>
      </c>
      <c r="F236" s="157" t="s">
        <v>511</v>
      </c>
      <c r="I236" s="151"/>
      <c r="L236" s="32"/>
      <c r="M236" s="152"/>
      <c r="T236" s="56"/>
      <c r="AT236" s="17" t="s">
        <v>275</v>
      </c>
      <c r="AU236" s="17" t="s">
        <v>21</v>
      </c>
    </row>
    <row r="237" spans="2:65" s="1" customFormat="1" ht="33" customHeight="1">
      <c r="B237" s="32"/>
      <c r="C237" s="136" t="s">
        <v>440</v>
      </c>
      <c r="D237" s="136" t="s">
        <v>197</v>
      </c>
      <c r="E237" s="137" t="s">
        <v>512</v>
      </c>
      <c r="F237" s="138" t="s">
        <v>513</v>
      </c>
      <c r="G237" s="139" t="s">
        <v>271</v>
      </c>
      <c r="H237" s="140">
        <v>1483</v>
      </c>
      <c r="I237" s="141"/>
      <c r="J237" s="142">
        <f>ROUND(I237*H237,2)</f>
        <v>0</v>
      </c>
      <c r="K237" s="138" t="s">
        <v>272</v>
      </c>
      <c r="L237" s="32"/>
      <c r="M237" s="143" t="s">
        <v>1</v>
      </c>
      <c r="N237" s="144" t="s">
        <v>48</v>
      </c>
      <c r="P237" s="145">
        <f>O237*H237</f>
        <v>0</v>
      </c>
      <c r="Q237" s="145">
        <v>0.18462999999999999</v>
      </c>
      <c r="R237" s="145">
        <f>Q237*H237</f>
        <v>273.80628999999999</v>
      </c>
      <c r="S237" s="145">
        <v>0</v>
      </c>
      <c r="T237" s="146">
        <f>S237*H237</f>
        <v>0</v>
      </c>
      <c r="AR237" s="147" t="s">
        <v>193</v>
      </c>
      <c r="AT237" s="147" t="s">
        <v>197</v>
      </c>
      <c r="AU237" s="147" t="s">
        <v>21</v>
      </c>
      <c r="AY237" s="17" t="s">
        <v>194</v>
      </c>
      <c r="BE237" s="148">
        <f>IF(N237="základní",J237,0)</f>
        <v>0</v>
      </c>
      <c r="BF237" s="148">
        <f>IF(N237="snížená",J237,0)</f>
        <v>0</v>
      </c>
      <c r="BG237" s="148">
        <f>IF(N237="zákl. přenesená",J237,0)</f>
        <v>0</v>
      </c>
      <c r="BH237" s="148">
        <f>IF(N237="sníž. přenesená",J237,0)</f>
        <v>0</v>
      </c>
      <c r="BI237" s="148">
        <f>IF(N237="nulová",J237,0)</f>
        <v>0</v>
      </c>
      <c r="BJ237" s="17" t="s">
        <v>21</v>
      </c>
      <c r="BK237" s="148">
        <f>ROUND(I237*H237,2)</f>
        <v>0</v>
      </c>
      <c r="BL237" s="17" t="s">
        <v>193</v>
      </c>
      <c r="BM237" s="147" t="s">
        <v>514</v>
      </c>
    </row>
    <row r="238" spans="2:65" s="1" customFormat="1" ht="19.5">
      <c r="B238" s="32"/>
      <c r="D238" s="149" t="s">
        <v>202</v>
      </c>
      <c r="F238" s="150" t="s">
        <v>513</v>
      </c>
      <c r="I238" s="151"/>
      <c r="L238" s="32"/>
      <c r="M238" s="152"/>
      <c r="T238" s="56"/>
      <c r="AT238" s="17" t="s">
        <v>202</v>
      </c>
      <c r="AU238" s="17" t="s">
        <v>21</v>
      </c>
    </row>
    <row r="239" spans="2:65" s="1" customFormat="1" ht="11.25">
      <c r="B239" s="32"/>
      <c r="D239" s="156" t="s">
        <v>275</v>
      </c>
      <c r="F239" s="157" t="s">
        <v>515</v>
      </c>
      <c r="I239" s="151"/>
      <c r="L239" s="32"/>
      <c r="M239" s="152"/>
      <c r="T239" s="56"/>
      <c r="AT239" s="17" t="s">
        <v>275</v>
      </c>
      <c r="AU239" s="17" t="s">
        <v>21</v>
      </c>
    </row>
    <row r="240" spans="2:65" s="1" customFormat="1" ht="24.2" customHeight="1">
      <c r="B240" s="32"/>
      <c r="C240" s="136" t="s">
        <v>516</v>
      </c>
      <c r="D240" s="136" t="s">
        <v>197</v>
      </c>
      <c r="E240" s="137" t="s">
        <v>517</v>
      </c>
      <c r="F240" s="138" t="s">
        <v>518</v>
      </c>
      <c r="G240" s="139" t="s">
        <v>271</v>
      </c>
      <c r="H240" s="140">
        <v>1483</v>
      </c>
      <c r="I240" s="141"/>
      <c r="J240" s="142">
        <f>ROUND(I240*H240,2)</f>
        <v>0</v>
      </c>
      <c r="K240" s="138" t="s">
        <v>272</v>
      </c>
      <c r="L240" s="32"/>
      <c r="M240" s="143" t="s">
        <v>1</v>
      </c>
      <c r="N240" s="144" t="s">
        <v>48</v>
      </c>
      <c r="P240" s="145">
        <f>O240*H240</f>
        <v>0</v>
      </c>
      <c r="Q240" s="145">
        <v>5.6100000000000004E-3</v>
      </c>
      <c r="R240" s="145">
        <f>Q240*H240</f>
        <v>8.3196300000000001</v>
      </c>
      <c r="S240" s="145">
        <v>0</v>
      </c>
      <c r="T240" s="146">
        <f>S240*H240</f>
        <v>0</v>
      </c>
      <c r="AR240" s="147" t="s">
        <v>193</v>
      </c>
      <c r="AT240" s="147" t="s">
        <v>197</v>
      </c>
      <c r="AU240" s="147" t="s">
        <v>21</v>
      </c>
      <c r="AY240" s="17" t="s">
        <v>194</v>
      </c>
      <c r="BE240" s="148">
        <f>IF(N240="základní",J240,0)</f>
        <v>0</v>
      </c>
      <c r="BF240" s="148">
        <f>IF(N240="snížená",J240,0)</f>
        <v>0</v>
      </c>
      <c r="BG240" s="148">
        <f>IF(N240="zákl. přenesená",J240,0)</f>
        <v>0</v>
      </c>
      <c r="BH240" s="148">
        <f>IF(N240="sníž. přenesená",J240,0)</f>
        <v>0</v>
      </c>
      <c r="BI240" s="148">
        <f>IF(N240="nulová",J240,0)</f>
        <v>0</v>
      </c>
      <c r="BJ240" s="17" t="s">
        <v>21</v>
      </c>
      <c r="BK240" s="148">
        <f>ROUND(I240*H240,2)</f>
        <v>0</v>
      </c>
      <c r="BL240" s="17" t="s">
        <v>193</v>
      </c>
      <c r="BM240" s="147" t="s">
        <v>519</v>
      </c>
    </row>
    <row r="241" spans="2:65" s="1" customFormat="1" ht="11.25">
      <c r="B241" s="32"/>
      <c r="D241" s="149" t="s">
        <v>202</v>
      </c>
      <c r="F241" s="150" t="s">
        <v>518</v>
      </c>
      <c r="I241" s="151"/>
      <c r="L241" s="32"/>
      <c r="M241" s="152"/>
      <c r="T241" s="56"/>
      <c r="AT241" s="17" t="s">
        <v>202</v>
      </c>
      <c r="AU241" s="17" t="s">
        <v>21</v>
      </c>
    </row>
    <row r="242" spans="2:65" s="1" customFormat="1" ht="11.25">
      <c r="B242" s="32"/>
      <c r="D242" s="156" t="s">
        <v>275</v>
      </c>
      <c r="F242" s="157" t="s">
        <v>520</v>
      </c>
      <c r="I242" s="151"/>
      <c r="L242" s="32"/>
      <c r="M242" s="152"/>
      <c r="T242" s="56"/>
      <c r="AT242" s="17" t="s">
        <v>275</v>
      </c>
      <c r="AU242" s="17" t="s">
        <v>21</v>
      </c>
    </row>
    <row r="243" spans="2:65" s="1" customFormat="1" ht="24.2" customHeight="1">
      <c r="B243" s="32"/>
      <c r="C243" s="136" t="s">
        <v>521</v>
      </c>
      <c r="D243" s="136" t="s">
        <v>197</v>
      </c>
      <c r="E243" s="137" t="s">
        <v>522</v>
      </c>
      <c r="F243" s="138" t="s">
        <v>523</v>
      </c>
      <c r="G243" s="139" t="s">
        <v>271</v>
      </c>
      <c r="H243" s="140">
        <v>1489.5</v>
      </c>
      <c r="I243" s="141"/>
      <c r="J243" s="142">
        <f>ROUND(I243*H243,2)</f>
        <v>0</v>
      </c>
      <c r="K243" s="138" t="s">
        <v>272</v>
      </c>
      <c r="L243" s="32"/>
      <c r="M243" s="143" t="s">
        <v>1</v>
      </c>
      <c r="N243" s="144" t="s">
        <v>48</v>
      </c>
      <c r="P243" s="145">
        <f>O243*H243</f>
        <v>0</v>
      </c>
      <c r="Q243" s="145">
        <v>7.1000000000000002E-4</v>
      </c>
      <c r="R243" s="145">
        <f>Q243*H243</f>
        <v>1.057545</v>
      </c>
      <c r="S243" s="145">
        <v>0</v>
      </c>
      <c r="T243" s="146">
        <f>S243*H243</f>
        <v>0</v>
      </c>
      <c r="AR243" s="147" t="s">
        <v>193</v>
      </c>
      <c r="AT243" s="147" t="s">
        <v>197</v>
      </c>
      <c r="AU243" s="147" t="s">
        <v>21</v>
      </c>
      <c r="AY243" s="17" t="s">
        <v>194</v>
      </c>
      <c r="BE243" s="148">
        <f>IF(N243="základní",J243,0)</f>
        <v>0</v>
      </c>
      <c r="BF243" s="148">
        <f>IF(N243="snížená",J243,0)</f>
        <v>0</v>
      </c>
      <c r="BG243" s="148">
        <f>IF(N243="zákl. přenesená",J243,0)</f>
        <v>0</v>
      </c>
      <c r="BH243" s="148">
        <f>IF(N243="sníž. přenesená",J243,0)</f>
        <v>0</v>
      </c>
      <c r="BI243" s="148">
        <f>IF(N243="nulová",J243,0)</f>
        <v>0</v>
      </c>
      <c r="BJ243" s="17" t="s">
        <v>21</v>
      </c>
      <c r="BK243" s="148">
        <f>ROUND(I243*H243,2)</f>
        <v>0</v>
      </c>
      <c r="BL243" s="17" t="s">
        <v>193</v>
      </c>
      <c r="BM243" s="147" t="s">
        <v>524</v>
      </c>
    </row>
    <row r="244" spans="2:65" s="1" customFormat="1" ht="19.5">
      <c r="B244" s="32"/>
      <c r="D244" s="149" t="s">
        <v>202</v>
      </c>
      <c r="F244" s="150" t="s">
        <v>523</v>
      </c>
      <c r="I244" s="151"/>
      <c r="L244" s="32"/>
      <c r="M244" s="152"/>
      <c r="T244" s="56"/>
      <c r="AT244" s="17" t="s">
        <v>202</v>
      </c>
      <c r="AU244" s="17" t="s">
        <v>21</v>
      </c>
    </row>
    <row r="245" spans="2:65" s="1" customFormat="1" ht="11.25">
      <c r="B245" s="32"/>
      <c r="D245" s="156" t="s">
        <v>275</v>
      </c>
      <c r="F245" s="157" t="s">
        <v>525</v>
      </c>
      <c r="I245" s="151"/>
      <c r="L245" s="32"/>
      <c r="M245" s="152"/>
      <c r="T245" s="56"/>
      <c r="AT245" s="17" t="s">
        <v>275</v>
      </c>
      <c r="AU245" s="17" t="s">
        <v>21</v>
      </c>
    </row>
    <row r="246" spans="2:65" s="1" customFormat="1" ht="33" customHeight="1">
      <c r="B246" s="32"/>
      <c r="C246" s="136" t="s">
        <v>526</v>
      </c>
      <c r="D246" s="136" t="s">
        <v>197</v>
      </c>
      <c r="E246" s="137" t="s">
        <v>527</v>
      </c>
      <c r="F246" s="138" t="s">
        <v>528</v>
      </c>
      <c r="G246" s="139" t="s">
        <v>271</v>
      </c>
      <c r="H246" s="140">
        <v>1489.5</v>
      </c>
      <c r="I246" s="141"/>
      <c r="J246" s="142">
        <f>ROUND(I246*H246,2)</f>
        <v>0</v>
      </c>
      <c r="K246" s="138" t="s">
        <v>272</v>
      </c>
      <c r="L246" s="32"/>
      <c r="M246" s="143" t="s">
        <v>1</v>
      </c>
      <c r="N246" s="144" t="s">
        <v>48</v>
      </c>
      <c r="P246" s="145">
        <f>O246*H246</f>
        <v>0</v>
      </c>
      <c r="Q246" s="145">
        <v>0.10373</v>
      </c>
      <c r="R246" s="145">
        <f>Q246*H246</f>
        <v>154.50583499999999</v>
      </c>
      <c r="S246" s="145">
        <v>0</v>
      </c>
      <c r="T246" s="146">
        <f>S246*H246</f>
        <v>0</v>
      </c>
      <c r="AR246" s="147" t="s">
        <v>193</v>
      </c>
      <c r="AT246" s="147" t="s">
        <v>197</v>
      </c>
      <c r="AU246" s="147" t="s">
        <v>21</v>
      </c>
      <c r="AY246" s="17" t="s">
        <v>194</v>
      </c>
      <c r="BE246" s="148">
        <f>IF(N246="základní",J246,0)</f>
        <v>0</v>
      </c>
      <c r="BF246" s="148">
        <f>IF(N246="snížená",J246,0)</f>
        <v>0</v>
      </c>
      <c r="BG246" s="148">
        <f>IF(N246="zákl. přenesená",J246,0)</f>
        <v>0</v>
      </c>
      <c r="BH246" s="148">
        <f>IF(N246="sníž. přenesená",J246,0)</f>
        <v>0</v>
      </c>
      <c r="BI246" s="148">
        <f>IF(N246="nulová",J246,0)</f>
        <v>0</v>
      </c>
      <c r="BJ246" s="17" t="s">
        <v>21</v>
      </c>
      <c r="BK246" s="148">
        <f>ROUND(I246*H246,2)</f>
        <v>0</v>
      </c>
      <c r="BL246" s="17" t="s">
        <v>193</v>
      </c>
      <c r="BM246" s="147" t="s">
        <v>529</v>
      </c>
    </row>
    <row r="247" spans="2:65" s="1" customFormat="1" ht="19.5">
      <c r="B247" s="32"/>
      <c r="D247" s="149" t="s">
        <v>202</v>
      </c>
      <c r="F247" s="150" t="s">
        <v>528</v>
      </c>
      <c r="I247" s="151"/>
      <c r="L247" s="32"/>
      <c r="M247" s="152"/>
      <c r="T247" s="56"/>
      <c r="AT247" s="17" t="s">
        <v>202</v>
      </c>
      <c r="AU247" s="17" t="s">
        <v>21</v>
      </c>
    </row>
    <row r="248" spans="2:65" s="1" customFormat="1" ht="11.25">
      <c r="B248" s="32"/>
      <c r="D248" s="156" t="s">
        <v>275</v>
      </c>
      <c r="F248" s="157" t="s">
        <v>530</v>
      </c>
      <c r="I248" s="151"/>
      <c r="L248" s="32"/>
      <c r="M248" s="152"/>
      <c r="T248" s="56"/>
      <c r="AT248" s="17" t="s">
        <v>275</v>
      </c>
      <c r="AU248" s="17" t="s">
        <v>21</v>
      </c>
    </row>
    <row r="249" spans="2:65" s="1" customFormat="1" ht="24.2" customHeight="1">
      <c r="B249" s="32"/>
      <c r="C249" s="136" t="s">
        <v>452</v>
      </c>
      <c r="D249" s="136" t="s">
        <v>197</v>
      </c>
      <c r="E249" s="137" t="s">
        <v>531</v>
      </c>
      <c r="F249" s="138" t="s">
        <v>532</v>
      </c>
      <c r="G249" s="139" t="s">
        <v>271</v>
      </c>
      <c r="H249" s="140">
        <v>47</v>
      </c>
      <c r="I249" s="141"/>
      <c r="J249" s="142">
        <f>ROUND(I249*H249,2)</f>
        <v>0</v>
      </c>
      <c r="K249" s="138" t="s">
        <v>272</v>
      </c>
      <c r="L249" s="32"/>
      <c r="M249" s="143" t="s">
        <v>1</v>
      </c>
      <c r="N249" s="144" t="s">
        <v>48</v>
      </c>
      <c r="P249" s="145">
        <f>O249*H249</f>
        <v>0</v>
      </c>
      <c r="Q249" s="145">
        <v>0.11162</v>
      </c>
      <c r="R249" s="145">
        <f>Q249*H249</f>
        <v>5.2461399999999996</v>
      </c>
      <c r="S249" s="145">
        <v>0</v>
      </c>
      <c r="T249" s="146">
        <f>S249*H249</f>
        <v>0</v>
      </c>
      <c r="AR249" s="147" t="s">
        <v>193</v>
      </c>
      <c r="AT249" s="147" t="s">
        <v>197</v>
      </c>
      <c r="AU249" s="147" t="s">
        <v>21</v>
      </c>
      <c r="AY249" s="17" t="s">
        <v>194</v>
      </c>
      <c r="BE249" s="148">
        <f>IF(N249="základní",J249,0)</f>
        <v>0</v>
      </c>
      <c r="BF249" s="148">
        <f>IF(N249="snížená",J249,0)</f>
        <v>0</v>
      </c>
      <c r="BG249" s="148">
        <f>IF(N249="zákl. přenesená",J249,0)</f>
        <v>0</v>
      </c>
      <c r="BH249" s="148">
        <f>IF(N249="sníž. přenesená",J249,0)</f>
        <v>0</v>
      </c>
      <c r="BI249" s="148">
        <f>IF(N249="nulová",J249,0)</f>
        <v>0</v>
      </c>
      <c r="BJ249" s="17" t="s">
        <v>21</v>
      </c>
      <c r="BK249" s="148">
        <f>ROUND(I249*H249,2)</f>
        <v>0</v>
      </c>
      <c r="BL249" s="17" t="s">
        <v>193</v>
      </c>
      <c r="BM249" s="147" t="s">
        <v>533</v>
      </c>
    </row>
    <row r="250" spans="2:65" s="1" customFormat="1" ht="19.5">
      <c r="B250" s="32"/>
      <c r="D250" s="149" t="s">
        <v>202</v>
      </c>
      <c r="F250" s="150" t="s">
        <v>532</v>
      </c>
      <c r="I250" s="151"/>
      <c r="L250" s="32"/>
      <c r="M250" s="152"/>
      <c r="T250" s="56"/>
      <c r="AT250" s="17" t="s">
        <v>202</v>
      </c>
      <c r="AU250" s="17" t="s">
        <v>21</v>
      </c>
    </row>
    <row r="251" spans="2:65" s="1" customFormat="1" ht="11.25">
      <c r="B251" s="32"/>
      <c r="D251" s="156" t="s">
        <v>275</v>
      </c>
      <c r="F251" s="157" t="s">
        <v>534</v>
      </c>
      <c r="I251" s="151"/>
      <c r="L251" s="32"/>
      <c r="M251" s="152"/>
      <c r="T251" s="56"/>
      <c r="AT251" s="17" t="s">
        <v>275</v>
      </c>
      <c r="AU251" s="17" t="s">
        <v>21</v>
      </c>
    </row>
    <row r="252" spans="2:65" s="1" customFormat="1" ht="33" customHeight="1">
      <c r="B252" s="32"/>
      <c r="C252" s="136" t="s">
        <v>535</v>
      </c>
      <c r="D252" s="136" t="s">
        <v>197</v>
      </c>
      <c r="E252" s="137" t="s">
        <v>536</v>
      </c>
      <c r="F252" s="138" t="s">
        <v>537</v>
      </c>
      <c r="G252" s="139" t="s">
        <v>271</v>
      </c>
      <c r="H252" s="140">
        <v>47</v>
      </c>
      <c r="I252" s="141"/>
      <c r="J252" s="142">
        <f>ROUND(I252*H252,2)</f>
        <v>0</v>
      </c>
      <c r="K252" s="138" t="s">
        <v>272</v>
      </c>
      <c r="L252" s="32"/>
      <c r="M252" s="143" t="s">
        <v>1</v>
      </c>
      <c r="N252" s="144" t="s">
        <v>48</v>
      </c>
      <c r="P252" s="145">
        <f>O252*H252</f>
        <v>0</v>
      </c>
      <c r="Q252" s="145">
        <v>0</v>
      </c>
      <c r="R252" s="145">
        <f>Q252*H252</f>
        <v>0</v>
      </c>
      <c r="S252" s="145">
        <v>0</v>
      </c>
      <c r="T252" s="146">
        <f>S252*H252</f>
        <v>0</v>
      </c>
      <c r="AR252" s="147" t="s">
        <v>193</v>
      </c>
      <c r="AT252" s="147" t="s">
        <v>197</v>
      </c>
      <c r="AU252" s="147" t="s">
        <v>21</v>
      </c>
      <c r="AY252" s="17" t="s">
        <v>194</v>
      </c>
      <c r="BE252" s="148">
        <f>IF(N252="základní",J252,0)</f>
        <v>0</v>
      </c>
      <c r="BF252" s="148">
        <f>IF(N252="snížená",J252,0)</f>
        <v>0</v>
      </c>
      <c r="BG252" s="148">
        <f>IF(N252="zákl. přenesená",J252,0)</f>
        <v>0</v>
      </c>
      <c r="BH252" s="148">
        <f>IF(N252="sníž. přenesená",J252,0)</f>
        <v>0</v>
      </c>
      <c r="BI252" s="148">
        <f>IF(N252="nulová",J252,0)</f>
        <v>0</v>
      </c>
      <c r="BJ252" s="17" t="s">
        <v>21</v>
      </c>
      <c r="BK252" s="148">
        <f>ROUND(I252*H252,2)</f>
        <v>0</v>
      </c>
      <c r="BL252" s="17" t="s">
        <v>193</v>
      </c>
      <c r="BM252" s="147" t="s">
        <v>538</v>
      </c>
    </row>
    <row r="253" spans="2:65" s="1" customFormat="1" ht="19.5">
      <c r="B253" s="32"/>
      <c r="D253" s="149" t="s">
        <v>202</v>
      </c>
      <c r="F253" s="150" t="s">
        <v>537</v>
      </c>
      <c r="I253" s="151"/>
      <c r="L253" s="32"/>
      <c r="M253" s="152"/>
      <c r="T253" s="56"/>
      <c r="AT253" s="17" t="s">
        <v>202</v>
      </c>
      <c r="AU253" s="17" t="s">
        <v>21</v>
      </c>
    </row>
    <row r="254" spans="2:65" s="1" customFormat="1" ht="11.25">
      <c r="B254" s="32"/>
      <c r="D254" s="156" t="s">
        <v>275</v>
      </c>
      <c r="F254" s="157" t="s">
        <v>539</v>
      </c>
      <c r="I254" s="151"/>
      <c r="L254" s="32"/>
      <c r="M254" s="152"/>
      <c r="T254" s="56"/>
      <c r="AT254" s="17" t="s">
        <v>275</v>
      </c>
      <c r="AU254" s="17" t="s">
        <v>21</v>
      </c>
    </row>
    <row r="255" spans="2:65" s="1" customFormat="1" ht="24.2" customHeight="1">
      <c r="B255" s="32"/>
      <c r="C255" s="172" t="s">
        <v>540</v>
      </c>
      <c r="D255" s="172" t="s">
        <v>301</v>
      </c>
      <c r="E255" s="173" t="s">
        <v>541</v>
      </c>
      <c r="F255" s="174" t="s">
        <v>542</v>
      </c>
      <c r="G255" s="175" t="s">
        <v>271</v>
      </c>
      <c r="H255" s="176">
        <v>44.29</v>
      </c>
      <c r="I255" s="177"/>
      <c r="J255" s="178">
        <f>ROUND(I255*H255,2)</f>
        <v>0</v>
      </c>
      <c r="K255" s="174" t="s">
        <v>272</v>
      </c>
      <c r="L255" s="179"/>
      <c r="M255" s="180" t="s">
        <v>1</v>
      </c>
      <c r="N255" s="181" t="s">
        <v>48</v>
      </c>
      <c r="P255" s="145">
        <f>O255*H255</f>
        <v>0</v>
      </c>
      <c r="Q255" s="145">
        <v>0.13200000000000001</v>
      </c>
      <c r="R255" s="145">
        <f>Q255*H255</f>
        <v>5.8462800000000001</v>
      </c>
      <c r="S255" s="145">
        <v>0</v>
      </c>
      <c r="T255" s="146">
        <f>S255*H255</f>
        <v>0</v>
      </c>
      <c r="AR255" s="147" t="s">
        <v>232</v>
      </c>
      <c r="AT255" s="147" t="s">
        <v>301</v>
      </c>
      <c r="AU255" s="147" t="s">
        <v>21</v>
      </c>
      <c r="AY255" s="17" t="s">
        <v>194</v>
      </c>
      <c r="BE255" s="148">
        <f>IF(N255="základní",J255,0)</f>
        <v>0</v>
      </c>
      <c r="BF255" s="148">
        <f>IF(N255="snížená",J255,0)</f>
        <v>0</v>
      </c>
      <c r="BG255" s="148">
        <f>IF(N255="zákl. přenesená",J255,0)</f>
        <v>0</v>
      </c>
      <c r="BH255" s="148">
        <f>IF(N255="sníž. přenesená",J255,0)</f>
        <v>0</v>
      </c>
      <c r="BI255" s="148">
        <f>IF(N255="nulová",J255,0)</f>
        <v>0</v>
      </c>
      <c r="BJ255" s="17" t="s">
        <v>21</v>
      </c>
      <c r="BK255" s="148">
        <f>ROUND(I255*H255,2)</f>
        <v>0</v>
      </c>
      <c r="BL255" s="17" t="s">
        <v>193</v>
      </c>
      <c r="BM255" s="147" t="s">
        <v>543</v>
      </c>
    </row>
    <row r="256" spans="2:65" s="1" customFormat="1" ht="11.25">
      <c r="B256" s="32"/>
      <c r="D256" s="149" t="s">
        <v>202</v>
      </c>
      <c r="F256" s="150" t="s">
        <v>542</v>
      </c>
      <c r="I256" s="151"/>
      <c r="L256" s="32"/>
      <c r="M256" s="152"/>
      <c r="T256" s="56"/>
      <c r="AT256" s="17" t="s">
        <v>202</v>
      </c>
      <c r="AU256" s="17" t="s">
        <v>21</v>
      </c>
    </row>
    <row r="257" spans="2:65" s="12" customFormat="1" ht="11.25">
      <c r="B257" s="158"/>
      <c r="D257" s="149" t="s">
        <v>283</v>
      </c>
      <c r="E257" s="159" t="s">
        <v>1</v>
      </c>
      <c r="F257" s="160" t="s">
        <v>544</v>
      </c>
      <c r="H257" s="161">
        <v>44.29</v>
      </c>
      <c r="I257" s="162"/>
      <c r="L257" s="158"/>
      <c r="M257" s="163"/>
      <c r="T257" s="164"/>
      <c r="AT257" s="159" t="s">
        <v>283</v>
      </c>
      <c r="AU257" s="159" t="s">
        <v>21</v>
      </c>
      <c r="AV257" s="12" t="s">
        <v>91</v>
      </c>
      <c r="AW257" s="12" t="s">
        <v>38</v>
      </c>
      <c r="AX257" s="12" t="s">
        <v>83</v>
      </c>
      <c r="AY257" s="159" t="s">
        <v>194</v>
      </c>
    </row>
    <row r="258" spans="2:65" s="13" customFormat="1" ht="11.25">
      <c r="B258" s="165"/>
      <c r="D258" s="149" t="s">
        <v>283</v>
      </c>
      <c r="E258" s="166" t="s">
        <v>1</v>
      </c>
      <c r="F258" s="167" t="s">
        <v>285</v>
      </c>
      <c r="H258" s="168">
        <v>44.29</v>
      </c>
      <c r="I258" s="169"/>
      <c r="L258" s="165"/>
      <c r="M258" s="170"/>
      <c r="T258" s="171"/>
      <c r="AT258" s="166" t="s">
        <v>283</v>
      </c>
      <c r="AU258" s="166" t="s">
        <v>21</v>
      </c>
      <c r="AV258" s="13" t="s">
        <v>193</v>
      </c>
      <c r="AW258" s="13" t="s">
        <v>38</v>
      </c>
      <c r="AX258" s="13" t="s">
        <v>21</v>
      </c>
      <c r="AY258" s="166" t="s">
        <v>194</v>
      </c>
    </row>
    <row r="259" spans="2:65" s="1" customFormat="1" ht="24.2" customHeight="1">
      <c r="B259" s="32"/>
      <c r="C259" s="172" t="s">
        <v>545</v>
      </c>
      <c r="D259" s="172" t="s">
        <v>301</v>
      </c>
      <c r="E259" s="173" t="s">
        <v>546</v>
      </c>
      <c r="F259" s="174" t="s">
        <v>547</v>
      </c>
      <c r="G259" s="175" t="s">
        <v>271</v>
      </c>
      <c r="H259" s="176">
        <v>4.12</v>
      </c>
      <c r="I259" s="177"/>
      <c r="J259" s="178">
        <f>ROUND(I259*H259,2)</f>
        <v>0</v>
      </c>
      <c r="K259" s="174" t="s">
        <v>272</v>
      </c>
      <c r="L259" s="179"/>
      <c r="M259" s="180" t="s">
        <v>1</v>
      </c>
      <c r="N259" s="181" t="s">
        <v>48</v>
      </c>
      <c r="P259" s="145">
        <f>O259*H259</f>
        <v>0</v>
      </c>
      <c r="Q259" s="145">
        <v>0.13100000000000001</v>
      </c>
      <c r="R259" s="145">
        <f>Q259*H259</f>
        <v>0.53972000000000009</v>
      </c>
      <c r="S259" s="145">
        <v>0</v>
      </c>
      <c r="T259" s="146">
        <f>S259*H259</f>
        <v>0</v>
      </c>
      <c r="AR259" s="147" t="s">
        <v>232</v>
      </c>
      <c r="AT259" s="147" t="s">
        <v>301</v>
      </c>
      <c r="AU259" s="147" t="s">
        <v>21</v>
      </c>
      <c r="AY259" s="17" t="s">
        <v>194</v>
      </c>
      <c r="BE259" s="148">
        <f>IF(N259="základní",J259,0)</f>
        <v>0</v>
      </c>
      <c r="BF259" s="148">
        <f>IF(N259="snížená",J259,0)</f>
        <v>0</v>
      </c>
      <c r="BG259" s="148">
        <f>IF(N259="zákl. přenesená",J259,0)</f>
        <v>0</v>
      </c>
      <c r="BH259" s="148">
        <f>IF(N259="sníž. přenesená",J259,0)</f>
        <v>0</v>
      </c>
      <c r="BI259" s="148">
        <f>IF(N259="nulová",J259,0)</f>
        <v>0</v>
      </c>
      <c r="BJ259" s="17" t="s">
        <v>21</v>
      </c>
      <c r="BK259" s="148">
        <f>ROUND(I259*H259,2)</f>
        <v>0</v>
      </c>
      <c r="BL259" s="17" t="s">
        <v>193</v>
      </c>
      <c r="BM259" s="147" t="s">
        <v>548</v>
      </c>
    </row>
    <row r="260" spans="2:65" s="1" customFormat="1" ht="11.25">
      <c r="B260" s="32"/>
      <c r="D260" s="149" t="s">
        <v>202</v>
      </c>
      <c r="F260" s="150" t="s">
        <v>547</v>
      </c>
      <c r="I260" s="151"/>
      <c r="L260" s="32"/>
      <c r="M260" s="152"/>
      <c r="T260" s="56"/>
      <c r="AT260" s="17" t="s">
        <v>202</v>
      </c>
      <c r="AU260" s="17" t="s">
        <v>21</v>
      </c>
    </row>
    <row r="261" spans="2:65" s="12" customFormat="1" ht="11.25">
      <c r="B261" s="158"/>
      <c r="D261" s="149" t="s">
        <v>283</v>
      </c>
      <c r="E261" s="159" t="s">
        <v>1</v>
      </c>
      <c r="F261" s="160" t="s">
        <v>549</v>
      </c>
      <c r="H261" s="161">
        <v>4.12</v>
      </c>
      <c r="I261" s="162"/>
      <c r="L261" s="158"/>
      <c r="M261" s="163"/>
      <c r="T261" s="164"/>
      <c r="AT261" s="159" t="s">
        <v>283</v>
      </c>
      <c r="AU261" s="159" t="s">
        <v>21</v>
      </c>
      <c r="AV261" s="12" t="s">
        <v>91</v>
      </c>
      <c r="AW261" s="12" t="s">
        <v>38</v>
      </c>
      <c r="AX261" s="12" t="s">
        <v>83</v>
      </c>
      <c r="AY261" s="159" t="s">
        <v>194</v>
      </c>
    </row>
    <row r="262" spans="2:65" s="13" customFormat="1" ht="11.25">
      <c r="B262" s="165"/>
      <c r="D262" s="149" t="s">
        <v>283</v>
      </c>
      <c r="E262" s="166" t="s">
        <v>1</v>
      </c>
      <c r="F262" s="167" t="s">
        <v>285</v>
      </c>
      <c r="H262" s="168">
        <v>4.12</v>
      </c>
      <c r="I262" s="169"/>
      <c r="L262" s="165"/>
      <c r="M262" s="170"/>
      <c r="T262" s="171"/>
      <c r="AT262" s="166" t="s">
        <v>283</v>
      </c>
      <c r="AU262" s="166" t="s">
        <v>21</v>
      </c>
      <c r="AV262" s="13" t="s">
        <v>193</v>
      </c>
      <c r="AW262" s="13" t="s">
        <v>38</v>
      </c>
      <c r="AX262" s="13" t="s">
        <v>21</v>
      </c>
      <c r="AY262" s="166" t="s">
        <v>194</v>
      </c>
    </row>
    <row r="263" spans="2:65" s="1" customFormat="1" ht="24.2" customHeight="1">
      <c r="B263" s="32"/>
      <c r="C263" s="136" t="s">
        <v>462</v>
      </c>
      <c r="D263" s="136" t="s">
        <v>197</v>
      </c>
      <c r="E263" s="137" t="s">
        <v>550</v>
      </c>
      <c r="F263" s="138" t="s">
        <v>551</v>
      </c>
      <c r="G263" s="139" t="s">
        <v>271</v>
      </c>
      <c r="H263" s="140">
        <v>138</v>
      </c>
      <c r="I263" s="141"/>
      <c r="J263" s="142">
        <f>ROUND(I263*H263,2)</f>
        <v>0</v>
      </c>
      <c r="K263" s="138" t="s">
        <v>272</v>
      </c>
      <c r="L263" s="32"/>
      <c r="M263" s="143" t="s">
        <v>1</v>
      </c>
      <c r="N263" s="144" t="s">
        <v>48</v>
      </c>
      <c r="P263" s="145">
        <f>O263*H263</f>
        <v>0</v>
      </c>
      <c r="Q263" s="145">
        <v>9.8000000000000004E-2</v>
      </c>
      <c r="R263" s="145">
        <f>Q263*H263</f>
        <v>13.524000000000001</v>
      </c>
      <c r="S263" s="145">
        <v>0</v>
      </c>
      <c r="T263" s="146">
        <f>S263*H263</f>
        <v>0</v>
      </c>
      <c r="AR263" s="147" t="s">
        <v>193</v>
      </c>
      <c r="AT263" s="147" t="s">
        <v>197</v>
      </c>
      <c r="AU263" s="147" t="s">
        <v>21</v>
      </c>
      <c r="AY263" s="17" t="s">
        <v>194</v>
      </c>
      <c r="BE263" s="148">
        <f>IF(N263="základní",J263,0)</f>
        <v>0</v>
      </c>
      <c r="BF263" s="148">
        <f>IF(N263="snížená",J263,0)</f>
        <v>0</v>
      </c>
      <c r="BG263" s="148">
        <f>IF(N263="zákl. přenesená",J263,0)</f>
        <v>0</v>
      </c>
      <c r="BH263" s="148">
        <f>IF(N263="sníž. přenesená",J263,0)</f>
        <v>0</v>
      </c>
      <c r="BI263" s="148">
        <f>IF(N263="nulová",J263,0)</f>
        <v>0</v>
      </c>
      <c r="BJ263" s="17" t="s">
        <v>21</v>
      </c>
      <c r="BK263" s="148">
        <f>ROUND(I263*H263,2)</f>
        <v>0</v>
      </c>
      <c r="BL263" s="17" t="s">
        <v>193</v>
      </c>
      <c r="BM263" s="147" t="s">
        <v>552</v>
      </c>
    </row>
    <row r="264" spans="2:65" s="1" customFormat="1" ht="19.5">
      <c r="B264" s="32"/>
      <c r="D264" s="149" t="s">
        <v>202</v>
      </c>
      <c r="F264" s="150" t="s">
        <v>551</v>
      </c>
      <c r="I264" s="151"/>
      <c r="L264" s="32"/>
      <c r="M264" s="152"/>
      <c r="T264" s="56"/>
      <c r="AT264" s="17" t="s">
        <v>202</v>
      </c>
      <c r="AU264" s="17" t="s">
        <v>21</v>
      </c>
    </row>
    <row r="265" spans="2:65" s="1" customFormat="1" ht="11.25">
      <c r="B265" s="32"/>
      <c r="D265" s="156" t="s">
        <v>275</v>
      </c>
      <c r="F265" s="157" t="s">
        <v>553</v>
      </c>
      <c r="I265" s="151"/>
      <c r="L265" s="32"/>
      <c r="M265" s="152"/>
      <c r="T265" s="56"/>
      <c r="AT265" s="17" t="s">
        <v>275</v>
      </c>
      <c r="AU265" s="17" t="s">
        <v>21</v>
      </c>
    </row>
    <row r="266" spans="2:65" s="1" customFormat="1" ht="24.2" customHeight="1">
      <c r="B266" s="32"/>
      <c r="C266" s="172" t="s">
        <v>554</v>
      </c>
      <c r="D266" s="172" t="s">
        <v>301</v>
      </c>
      <c r="E266" s="173" t="s">
        <v>555</v>
      </c>
      <c r="F266" s="174" t="s">
        <v>556</v>
      </c>
      <c r="G266" s="175" t="s">
        <v>271</v>
      </c>
      <c r="H266" s="176">
        <v>140.76</v>
      </c>
      <c r="I266" s="177"/>
      <c r="J266" s="178">
        <f>ROUND(I266*H266,2)</f>
        <v>0</v>
      </c>
      <c r="K266" s="174" t="s">
        <v>272</v>
      </c>
      <c r="L266" s="179"/>
      <c r="M266" s="180" t="s">
        <v>1</v>
      </c>
      <c r="N266" s="181" t="s">
        <v>48</v>
      </c>
      <c r="P266" s="145">
        <f>O266*H266</f>
        <v>0</v>
      </c>
      <c r="Q266" s="145">
        <v>0.108</v>
      </c>
      <c r="R266" s="145">
        <f>Q266*H266</f>
        <v>15.202079999999999</v>
      </c>
      <c r="S266" s="145">
        <v>0</v>
      </c>
      <c r="T266" s="146">
        <f>S266*H266</f>
        <v>0</v>
      </c>
      <c r="AR266" s="147" t="s">
        <v>232</v>
      </c>
      <c r="AT266" s="147" t="s">
        <v>301</v>
      </c>
      <c r="AU266" s="147" t="s">
        <v>21</v>
      </c>
      <c r="AY266" s="17" t="s">
        <v>194</v>
      </c>
      <c r="BE266" s="148">
        <f>IF(N266="základní",J266,0)</f>
        <v>0</v>
      </c>
      <c r="BF266" s="148">
        <f>IF(N266="snížená",J266,0)</f>
        <v>0</v>
      </c>
      <c r="BG266" s="148">
        <f>IF(N266="zákl. přenesená",J266,0)</f>
        <v>0</v>
      </c>
      <c r="BH266" s="148">
        <f>IF(N266="sníž. přenesená",J266,0)</f>
        <v>0</v>
      </c>
      <c r="BI266" s="148">
        <f>IF(N266="nulová",J266,0)</f>
        <v>0</v>
      </c>
      <c r="BJ266" s="17" t="s">
        <v>21</v>
      </c>
      <c r="BK266" s="148">
        <f>ROUND(I266*H266,2)</f>
        <v>0</v>
      </c>
      <c r="BL266" s="17" t="s">
        <v>193</v>
      </c>
      <c r="BM266" s="147" t="s">
        <v>557</v>
      </c>
    </row>
    <row r="267" spans="2:65" s="1" customFormat="1" ht="11.25">
      <c r="B267" s="32"/>
      <c r="D267" s="149" t="s">
        <v>202</v>
      </c>
      <c r="F267" s="150" t="s">
        <v>556</v>
      </c>
      <c r="I267" s="151"/>
      <c r="L267" s="32"/>
      <c r="M267" s="152"/>
      <c r="T267" s="56"/>
      <c r="AT267" s="17" t="s">
        <v>202</v>
      </c>
      <c r="AU267" s="17" t="s">
        <v>21</v>
      </c>
    </row>
    <row r="268" spans="2:65" s="12" customFormat="1" ht="11.25">
      <c r="B268" s="158"/>
      <c r="D268" s="149" t="s">
        <v>283</v>
      </c>
      <c r="E268" s="159" t="s">
        <v>1</v>
      </c>
      <c r="F268" s="160" t="s">
        <v>558</v>
      </c>
      <c r="H268" s="161">
        <v>140.76</v>
      </c>
      <c r="I268" s="162"/>
      <c r="L268" s="158"/>
      <c r="M268" s="163"/>
      <c r="T268" s="164"/>
      <c r="AT268" s="159" t="s">
        <v>283</v>
      </c>
      <c r="AU268" s="159" t="s">
        <v>21</v>
      </c>
      <c r="AV268" s="12" t="s">
        <v>91</v>
      </c>
      <c r="AW268" s="12" t="s">
        <v>38</v>
      </c>
      <c r="AX268" s="12" t="s">
        <v>83</v>
      </c>
      <c r="AY268" s="159" t="s">
        <v>194</v>
      </c>
    </row>
    <row r="269" spans="2:65" s="13" customFormat="1" ht="11.25">
      <c r="B269" s="165"/>
      <c r="D269" s="149" t="s">
        <v>283</v>
      </c>
      <c r="E269" s="166" t="s">
        <v>1</v>
      </c>
      <c r="F269" s="167" t="s">
        <v>285</v>
      </c>
      <c r="H269" s="168">
        <v>140.76</v>
      </c>
      <c r="I269" s="169"/>
      <c r="L269" s="165"/>
      <c r="M269" s="170"/>
      <c r="T269" s="171"/>
      <c r="AT269" s="166" t="s">
        <v>283</v>
      </c>
      <c r="AU269" s="166" t="s">
        <v>21</v>
      </c>
      <c r="AV269" s="13" t="s">
        <v>193</v>
      </c>
      <c r="AW269" s="13" t="s">
        <v>38</v>
      </c>
      <c r="AX269" s="13" t="s">
        <v>21</v>
      </c>
      <c r="AY269" s="166" t="s">
        <v>194</v>
      </c>
    </row>
    <row r="270" spans="2:65" s="11" customFormat="1" ht="25.9" customHeight="1">
      <c r="B270" s="124"/>
      <c r="D270" s="125" t="s">
        <v>82</v>
      </c>
      <c r="E270" s="126" t="s">
        <v>559</v>
      </c>
      <c r="F270" s="126" t="s">
        <v>560</v>
      </c>
      <c r="I270" s="127"/>
      <c r="J270" s="128">
        <f>BK270</f>
        <v>0</v>
      </c>
      <c r="L270" s="124"/>
      <c r="M270" s="129"/>
      <c r="P270" s="130">
        <f>SUM(P271:P333)</f>
        <v>0</v>
      </c>
      <c r="R270" s="130">
        <f>SUM(R271:R333)</f>
        <v>227.75528421999999</v>
      </c>
      <c r="T270" s="131">
        <f>SUM(T271:T333)</f>
        <v>0.1</v>
      </c>
      <c r="AR270" s="125" t="s">
        <v>21</v>
      </c>
      <c r="AT270" s="132" t="s">
        <v>82</v>
      </c>
      <c r="AU270" s="132" t="s">
        <v>83</v>
      </c>
      <c r="AY270" s="125" t="s">
        <v>194</v>
      </c>
      <c r="BK270" s="133">
        <f>SUM(BK271:BK333)</f>
        <v>0</v>
      </c>
    </row>
    <row r="271" spans="2:65" s="1" customFormat="1" ht="24.2" customHeight="1">
      <c r="B271" s="32"/>
      <c r="C271" s="136" t="s">
        <v>561</v>
      </c>
      <c r="D271" s="136" t="s">
        <v>197</v>
      </c>
      <c r="E271" s="137" t="s">
        <v>562</v>
      </c>
      <c r="F271" s="138" t="s">
        <v>563</v>
      </c>
      <c r="G271" s="139" t="s">
        <v>564</v>
      </c>
      <c r="H271" s="140">
        <v>4</v>
      </c>
      <c r="I271" s="141"/>
      <c r="J271" s="142">
        <f>ROUND(I271*H271,2)</f>
        <v>0</v>
      </c>
      <c r="K271" s="138" t="s">
        <v>272</v>
      </c>
      <c r="L271" s="32"/>
      <c r="M271" s="143" t="s">
        <v>1</v>
      </c>
      <c r="N271" s="144" t="s">
        <v>48</v>
      </c>
      <c r="P271" s="145">
        <f>O271*H271</f>
        <v>0</v>
      </c>
      <c r="Q271" s="145">
        <v>6.9999999999999999E-4</v>
      </c>
      <c r="R271" s="145">
        <f>Q271*H271</f>
        <v>2.8E-3</v>
      </c>
      <c r="S271" s="145">
        <v>0</v>
      </c>
      <c r="T271" s="146">
        <f>S271*H271</f>
        <v>0</v>
      </c>
      <c r="AR271" s="147" t="s">
        <v>193</v>
      </c>
      <c r="AT271" s="147" t="s">
        <v>197</v>
      </c>
      <c r="AU271" s="147" t="s">
        <v>21</v>
      </c>
      <c r="AY271" s="17" t="s">
        <v>194</v>
      </c>
      <c r="BE271" s="148">
        <f>IF(N271="základní",J271,0)</f>
        <v>0</v>
      </c>
      <c r="BF271" s="148">
        <f>IF(N271="snížená",J271,0)</f>
        <v>0</v>
      </c>
      <c r="BG271" s="148">
        <f>IF(N271="zákl. přenesená",J271,0)</f>
        <v>0</v>
      </c>
      <c r="BH271" s="148">
        <f>IF(N271="sníž. přenesená",J271,0)</f>
        <v>0</v>
      </c>
      <c r="BI271" s="148">
        <f>IF(N271="nulová",J271,0)</f>
        <v>0</v>
      </c>
      <c r="BJ271" s="17" t="s">
        <v>21</v>
      </c>
      <c r="BK271" s="148">
        <f>ROUND(I271*H271,2)</f>
        <v>0</v>
      </c>
      <c r="BL271" s="17" t="s">
        <v>193</v>
      </c>
      <c r="BM271" s="147" t="s">
        <v>565</v>
      </c>
    </row>
    <row r="272" spans="2:65" s="1" customFormat="1" ht="19.5">
      <c r="B272" s="32"/>
      <c r="D272" s="149" t="s">
        <v>202</v>
      </c>
      <c r="F272" s="150" t="s">
        <v>563</v>
      </c>
      <c r="I272" s="151"/>
      <c r="L272" s="32"/>
      <c r="M272" s="152"/>
      <c r="T272" s="56"/>
      <c r="AT272" s="17" t="s">
        <v>202</v>
      </c>
      <c r="AU272" s="17" t="s">
        <v>21</v>
      </c>
    </row>
    <row r="273" spans="2:65" s="1" customFormat="1" ht="11.25">
      <c r="B273" s="32"/>
      <c r="D273" s="156" t="s">
        <v>275</v>
      </c>
      <c r="F273" s="157" t="s">
        <v>566</v>
      </c>
      <c r="I273" s="151"/>
      <c r="L273" s="32"/>
      <c r="M273" s="152"/>
      <c r="T273" s="56"/>
      <c r="AT273" s="17" t="s">
        <v>275</v>
      </c>
      <c r="AU273" s="17" t="s">
        <v>21</v>
      </c>
    </row>
    <row r="274" spans="2:65" s="14" customFormat="1" ht="11.25">
      <c r="B274" s="182"/>
      <c r="D274" s="149" t="s">
        <v>283</v>
      </c>
      <c r="E274" s="183" t="s">
        <v>1</v>
      </c>
      <c r="F274" s="184" t="s">
        <v>567</v>
      </c>
      <c r="H274" s="183" t="s">
        <v>1</v>
      </c>
      <c r="I274" s="185"/>
      <c r="L274" s="182"/>
      <c r="M274" s="186"/>
      <c r="T274" s="187"/>
      <c r="AT274" s="183" t="s">
        <v>283</v>
      </c>
      <c r="AU274" s="183" t="s">
        <v>21</v>
      </c>
      <c r="AV274" s="14" t="s">
        <v>21</v>
      </c>
      <c r="AW274" s="14" t="s">
        <v>38</v>
      </c>
      <c r="AX274" s="14" t="s">
        <v>83</v>
      </c>
      <c r="AY274" s="183" t="s">
        <v>194</v>
      </c>
    </row>
    <row r="275" spans="2:65" s="12" customFormat="1" ht="11.25">
      <c r="B275" s="158"/>
      <c r="D275" s="149" t="s">
        <v>283</v>
      </c>
      <c r="E275" s="159" t="s">
        <v>1</v>
      </c>
      <c r="F275" s="160" t="s">
        <v>91</v>
      </c>
      <c r="H275" s="161">
        <v>2</v>
      </c>
      <c r="I275" s="162"/>
      <c r="L275" s="158"/>
      <c r="M275" s="163"/>
      <c r="T275" s="164"/>
      <c r="AT275" s="159" t="s">
        <v>283</v>
      </c>
      <c r="AU275" s="159" t="s">
        <v>21</v>
      </c>
      <c r="AV275" s="12" t="s">
        <v>91</v>
      </c>
      <c r="AW275" s="12" t="s">
        <v>38</v>
      </c>
      <c r="AX275" s="12" t="s">
        <v>83</v>
      </c>
      <c r="AY275" s="159" t="s">
        <v>194</v>
      </c>
    </row>
    <row r="276" spans="2:65" s="14" customFormat="1" ht="11.25">
      <c r="B276" s="182"/>
      <c r="D276" s="149" t="s">
        <v>283</v>
      </c>
      <c r="E276" s="183" t="s">
        <v>1</v>
      </c>
      <c r="F276" s="184" t="s">
        <v>568</v>
      </c>
      <c r="H276" s="183" t="s">
        <v>1</v>
      </c>
      <c r="I276" s="185"/>
      <c r="L276" s="182"/>
      <c r="M276" s="186"/>
      <c r="T276" s="187"/>
      <c r="AT276" s="183" t="s">
        <v>283</v>
      </c>
      <c r="AU276" s="183" t="s">
        <v>21</v>
      </c>
      <c r="AV276" s="14" t="s">
        <v>21</v>
      </c>
      <c r="AW276" s="14" t="s">
        <v>38</v>
      </c>
      <c r="AX276" s="14" t="s">
        <v>83</v>
      </c>
      <c r="AY276" s="183" t="s">
        <v>194</v>
      </c>
    </row>
    <row r="277" spans="2:65" s="12" customFormat="1" ht="11.25">
      <c r="B277" s="158"/>
      <c r="D277" s="149" t="s">
        <v>283</v>
      </c>
      <c r="E277" s="159" t="s">
        <v>1</v>
      </c>
      <c r="F277" s="160" t="s">
        <v>21</v>
      </c>
      <c r="H277" s="161">
        <v>1</v>
      </c>
      <c r="I277" s="162"/>
      <c r="L277" s="158"/>
      <c r="M277" s="163"/>
      <c r="T277" s="164"/>
      <c r="AT277" s="159" t="s">
        <v>283</v>
      </c>
      <c r="AU277" s="159" t="s">
        <v>21</v>
      </c>
      <c r="AV277" s="12" t="s">
        <v>91</v>
      </c>
      <c r="AW277" s="12" t="s">
        <v>38</v>
      </c>
      <c r="AX277" s="12" t="s">
        <v>83</v>
      </c>
      <c r="AY277" s="159" t="s">
        <v>194</v>
      </c>
    </row>
    <row r="278" spans="2:65" s="14" customFormat="1" ht="11.25">
      <c r="B278" s="182"/>
      <c r="D278" s="149" t="s">
        <v>283</v>
      </c>
      <c r="E278" s="183" t="s">
        <v>1</v>
      </c>
      <c r="F278" s="184" t="s">
        <v>569</v>
      </c>
      <c r="H278" s="183" t="s">
        <v>1</v>
      </c>
      <c r="I278" s="185"/>
      <c r="L278" s="182"/>
      <c r="M278" s="186"/>
      <c r="T278" s="187"/>
      <c r="AT278" s="183" t="s">
        <v>283</v>
      </c>
      <c r="AU278" s="183" t="s">
        <v>21</v>
      </c>
      <c r="AV278" s="14" t="s">
        <v>21</v>
      </c>
      <c r="AW278" s="14" t="s">
        <v>38</v>
      </c>
      <c r="AX278" s="14" t="s">
        <v>83</v>
      </c>
      <c r="AY278" s="183" t="s">
        <v>194</v>
      </c>
    </row>
    <row r="279" spans="2:65" s="12" customFormat="1" ht="11.25">
      <c r="B279" s="158"/>
      <c r="D279" s="149" t="s">
        <v>283</v>
      </c>
      <c r="E279" s="159" t="s">
        <v>1</v>
      </c>
      <c r="F279" s="160" t="s">
        <v>21</v>
      </c>
      <c r="H279" s="161">
        <v>1</v>
      </c>
      <c r="I279" s="162"/>
      <c r="L279" s="158"/>
      <c r="M279" s="163"/>
      <c r="T279" s="164"/>
      <c r="AT279" s="159" t="s">
        <v>283</v>
      </c>
      <c r="AU279" s="159" t="s">
        <v>21</v>
      </c>
      <c r="AV279" s="12" t="s">
        <v>91</v>
      </c>
      <c r="AW279" s="12" t="s">
        <v>38</v>
      </c>
      <c r="AX279" s="12" t="s">
        <v>83</v>
      </c>
      <c r="AY279" s="159" t="s">
        <v>194</v>
      </c>
    </row>
    <row r="280" spans="2:65" s="13" customFormat="1" ht="11.25">
      <c r="B280" s="165"/>
      <c r="D280" s="149" t="s">
        <v>283</v>
      </c>
      <c r="E280" s="166" t="s">
        <v>1</v>
      </c>
      <c r="F280" s="167" t="s">
        <v>285</v>
      </c>
      <c r="H280" s="168">
        <v>4</v>
      </c>
      <c r="I280" s="169"/>
      <c r="L280" s="165"/>
      <c r="M280" s="170"/>
      <c r="T280" s="171"/>
      <c r="AT280" s="166" t="s">
        <v>283</v>
      </c>
      <c r="AU280" s="166" t="s">
        <v>21</v>
      </c>
      <c r="AV280" s="13" t="s">
        <v>193</v>
      </c>
      <c r="AW280" s="13" t="s">
        <v>38</v>
      </c>
      <c r="AX280" s="13" t="s">
        <v>21</v>
      </c>
      <c r="AY280" s="166" t="s">
        <v>194</v>
      </c>
    </row>
    <row r="281" spans="2:65" s="1" customFormat="1" ht="24.2" customHeight="1">
      <c r="B281" s="32"/>
      <c r="C281" s="172" t="s">
        <v>570</v>
      </c>
      <c r="D281" s="172" t="s">
        <v>301</v>
      </c>
      <c r="E281" s="173" t="s">
        <v>571</v>
      </c>
      <c r="F281" s="174" t="s">
        <v>572</v>
      </c>
      <c r="G281" s="175" t="s">
        <v>564</v>
      </c>
      <c r="H281" s="176">
        <v>3</v>
      </c>
      <c r="I281" s="177"/>
      <c r="J281" s="178">
        <f>ROUND(I281*H281,2)</f>
        <v>0</v>
      </c>
      <c r="K281" s="174" t="s">
        <v>272</v>
      </c>
      <c r="L281" s="179"/>
      <c r="M281" s="180" t="s">
        <v>1</v>
      </c>
      <c r="N281" s="181" t="s">
        <v>48</v>
      </c>
      <c r="P281" s="145">
        <f>O281*H281</f>
        <v>0</v>
      </c>
      <c r="Q281" s="145">
        <v>3.5000000000000001E-3</v>
      </c>
      <c r="R281" s="145">
        <f>Q281*H281</f>
        <v>1.0500000000000001E-2</v>
      </c>
      <c r="S281" s="145">
        <v>0</v>
      </c>
      <c r="T281" s="146">
        <f>S281*H281</f>
        <v>0</v>
      </c>
      <c r="AR281" s="147" t="s">
        <v>232</v>
      </c>
      <c r="AT281" s="147" t="s">
        <v>301</v>
      </c>
      <c r="AU281" s="147" t="s">
        <v>21</v>
      </c>
      <c r="AY281" s="17" t="s">
        <v>194</v>
      </c>
      <c r="BE281" s="148">
        <f>IF(N281="základní",J281,0)</f>
        <v>0</v>
      </c>
      <c r="BF281" s="148">
        <f>IF(N281="snížená",J281,0)</f>
        <v>0</v>
      </c>
      <c r="BG281" s="148">
        <f>IF(N281="zákl. přenesená",J281,0)</f>
        <v>0</v>
      </c>
      <c r="BH281" s="148">
        <f>IF(N281="sníž. přenesená",J281,0)</f>
        <v>0</v>
      </c>
      <c r="BI281" s="148">
        <f>IF(N281="nulová",J281,0)</f>
        <v>0</v>
      </c>
      <c r="BJ281" s="17" t="s">
        <v>21</v>
      </c>
      <c r="BK281" s="148">
        <f>ROUND(I281*H281,2)</f>
        <v>0</v>
      </c>
      <c r="BL281" s="17" t="s">
        <v>193</v>
      </c>
      <c r="BM281" s="147" t="s">
        <v>573</v>
      </c>
    </row>
    <row r="282" spans="2:65" s="1" customFormat="1" ht="11.25">
      <c r="B282" s="32"/>
      <c r="D282" s="149" t="s">
        <v>202</v>
      </c>
      <c r="F282" s="150" t="s">
        <v>572</v>
      </c>
      <c r="I282" s="151"/>
      <c r="L282" s="32"/>
      <c r="M282" s="152"/>
      <c r="T282" s="56"/>
      <c r="AT282" s="17" t="s">
        <v>202</v>
      </c>
      <c r="AU282" s="17" t="s">
        <v>21</v>
      </c>
    </row>
    <row r="283" spans="2:65" s="1" customFormat="1" ht="24.2" customHeight="1">
      <c r="B283" s="32"/>
      <c r="C283" s="172" t="s">
        <v>469</v>
      </c>
      <c r="D283" s="172" t="s">
        <v>301</v>
      </c>
      <c r="E283" s="173" t="s">
        <v>574</v>
      </c>
      <c r="F283" s="174" t="s">
        <v>575</v>
      </c>
      <c r="G283" s="175" t="s">
        <v>564</v>
      </c>
      <c r="H283" s="176">
        <v>1</v>
      </c>
      <c r="I283" s="177"/>
      <c r="J283" s="178">
        <f>ROUND(I283*H283,2)</f>
        <v>0</v>
      </c>
      <c r="K283" s="174" t="s">
        <v>272</v>
      </c>
      <c r="L283" s="179"/>
      <c r="M283" s="180" t="s">
        <v>1</v>
      </c>
      <c r="N283" s="181" t="s">
        <v>48</v>
      </c>
      <c r="P283" s="145">
        <f>O283*H283</f>
        <v>0</v>
      </c>
      <c r="Q283" s="145">
        <v>2.5000000000000001E-3</v>
      </c>
      <c r="R283" s="145">
        <f>Q283*H283</f>
        <v>2.5000000000000001E-3</v>
      </c>
      <c r="S283" s="145">
        <v>0</v>
      </c>
      <c r="T283" s="146">
        <f>S283*H283</f>
        <v>0</v>
      </c>
      <c r="AR283" s="147" t="s">
        <v>232</v>
      </c>
      <c r="AT283" s="147" t="s">
        <v>301</v>
      </c>
      <c r="AU283" s="147" t="s">
        <v>21</v>
      </c>
      <c r="AY283" s="17" t="s">
        <v>194</v>
      </c>
      <c r="BE283" s="148">
        <f>IF(N283="základní",J283,0)</f>
        <v>0</v>
      </c>
      <c r="BF283" s="148">
        <f>IF(N283="snížená",J283,0)</f>
        <v>0</v>
      </c>
      <c r="BG283" s="148">
        <f>IF(N283="zákl. přenesená",J283,0)</f>
        <v>0</v>
      </c>
      <c r="BH283" s="148">
        <f>IF(N283="sníž. přenesená",J283,0)</f>
        <v>0</v>
      </c>
      <c r="BI283" s="148">
        <f>IF(N283="nulová",J283,0)</f>
        <v>0</v>
      </c>
      <c r="BJ283" s="17" t="s">
        <v>21</v>
      </c>
      <c r="BK283" s="148">
        <f>ROUND(I283*H283,2)</f>
        <v>0</v>
      </c>
      <c r="BL283" s="17" t="s">
        <v>193</v>
      </c>
      <c r="BM283" s="147" t="s">
        <v>576</v>
      </c>
    </row>
    <row r="284" spans="2:65" s="1" customFormat="1" ht="11.25">
      <c r="B284" s="32"/>
      <c r="D284" s="149" t="s">
        <v>202</v>
      </c>
      <c r="F284" s="150" t="s">
        <v>575</v>
      </c>
      <c r="I284" s="151"/>
      <c r="L284" s="32"/>
      <c r="M284" s="152"/>
      <c r="T284" s="56"/>
      <c r="AT284" s="17" t="s">
        <v>202</v>
      </c>
      <c r="AU284" s="17" t="s">
        <v>21</v>
      </c>
    </row>
    <row r="285" spans="2:65" s="1" customFormat="1" ht="24.2" customHeight="1">
      <c r="B285" s="32"/>
      <c r="C285" s="136" t="s">
        <v>577</v>
      </c>
      <c r="D285" s="136" t="s">
        <v>197</v>
      </c>
      <c r="E285" s="137" t="s">
        <v>578</v>
      </c>
      <c r="F285" s="138" t="s">
        <v>579</v>
      </c>
      <c r="G285" s="139" t="s">
        <v>564</v>
      </c>
      <c r="H285" s="140">
        <v>3</v>
      </c>
      <c r="I285" s="141"/>
      <c r="J285" s="142">
        <f>ROUND(I285*H285,2)</f>
        <v>0</v>
      </c>
      <c r="K285" s="138" t="s">
        <v>272</v>
      </c>
      <c r="L285" s="32"/>
      <c r="M285" s="143" t="s">
        <v>1</v>
      </c>
      <c r="N285" s="144" t="s">
        <v>48</v>
      </c>
      <c r="P285" s="145">
        <f>O285*H285</f>
        <v>0</v>
      </c>
      <c r="Q285" s="145">
        <v>0.11241</v>
      </c>
      <c r="R285" s="145">
        <f>Q285*H285</f>
        <v>0.33722999999999997</v>
      </c>
      <c r="S285" s="145">
        <v>0</v>
      </c>
      <c r="T285" s="146">
        <f>S285*H285</f>
        <v>0</v>
      </c>
      <c r="AR285" s="147" t="s">
        <v>193</v>
      </c>
      <c r="AT285" s="147" t="s">
        <v>197</v>
      </c>
      <c r="AU285" s="147" t="s">
        <v>21</v>
      </c>
      <c r="AY285" s="17" t="s">
        <v>194</v>
      </c>
      <c r="BE285" s="148">
        <f>IF(N285="základní",J285,0)</f>
        <v>0</v>
      </c>
      <c r="BF285" s="148">
        <f>IF(N285="snížená",J285,0)</f>
        <v>0</v>
      </c>
      <c r="BG285" s="148">
        <f>IF(N285="zákl. přenesená",J285,0)</f>
        <v>0</v>
      </c>
      <c r="BH285" s="148">
        <f>IF(N285="sníž. přenesená",J285,0)</f>
        <v>0</v>
      </c>
      <c r="BI285" s="148">
        <f>IF(N285="nulová",J285,0)</f>
        <v>0</v>
      </c>
      <c r="BJ285" s="17" t="s">
        <v>21</v>
      </c>
      <c r="BK285" s="148">
        <f>ROUND(I285*H285,2)</f>
        <v>0</v>
      </c>
      <c r="BL285" s="17" t="s">
        <v>193</v>
      </c>
      <c r="BM285" s="147" t="s">
        <v>580</v>
      </c>
    </row>
    <row r="286" spans="2:65" s="1" customFormat="1" ht="19.5">
      <c r="B286" s="32"/>
      <c r="D286" s="149" t="s">
        <v>202</v>
      </c>
      <c r="F286" s="150" t="s">
        <v>579</v>
      </c>
      <c r="I286" s="151"/>
      <c r="L286" s="32"/>
      <c r="M286" s="152"/>
      <c r="T286" s="56"/>
      <c r="AT286" s="17" t="s">
        <v>202</v>
      </c>
      <c r="AU286" s="17" t="s">
        <v>21</v>
      </c>
    </row>
    <row r="287" spans="2:65" s="1" customFormat="1" ht="11.25">
      <c r="B287" s="32"/>
      <c r="D287" s="156" t="s">
        <v>275</v>
      </c>
      <c r="F287" s="157" t="s">
        <v>581</v>
      </c>
      <c r="I287" s="151"/>
      <c r="L287" s="32"/>
      <c r="M287" s="152"/>
      <c r="T287" s="56"/>
      <c r="AT287" s="17" t="s">
        <v>275</v>
      </c>
      <c r="AU287" s="17" t="s">
        <v>21</v>
      </c>
    </row>
    <row r="288" spans="2:65" s="1" customFormat="1" ht="16.5" customHeight="1">
      <c r="B288" s="32"/>
      <c r="C288" s="172" t="s">
        <v>582</v>
      </c>
      <c r="D288" s="172" t="s">
        <v>301</v>
      </c>
      <c r="E288" s="173" t="s">
        <v>583</v>
      </c>
      <c r="F288" s="174" t="s">
        <v>584</v>
      </c>
      <c r="G288" s="175" t="s">
        <v>564</v>
      </c>
      <c r="H288" s="176">
        <v>3</v>
      </c>
      <c r="I288" s="177"/>
      <c r="J288" s="178">
        <f>ROUND(I288*H288,2)</f>
        <v>0</v>
      </c>
      <c r="K288" s="174" t="s">
        <v>272</v>
      </c>
      <c r="L288" s="179"/>
      <c r="M288" s="180" t="s">
        <v>1</v>
      </c>
      <c r="N288" s="181" t="s">
        <v>48</v>
      </c>
      <c r="P288" s="145">
        <f>O288*H288</f>
        <v>0</v>
      </c>
      <c r="Q288" s="145">
        <v>6.4999999999999997E-3</v>
      </c>
      <c r="R288" s="145">
        <f>Q288*H288</f>
        <v>1.95E-2</v>
      </c>
      <c r="S288" s="145">
        <v>0</v>
      </c>
      <c r="T288" s="146">
        <f>S288*H288</f>
        <v>0</v>
      </c>
      <c r="AR288" s="147" t="s">
        <v>232</v>
      </c>
      <c r="AT288" s="147" t="s">
        <v>301</v>
      </c>
      <c r="AU288" s="147" t="s">
        <v>21</v>
      </c>
      <c r="AY288" s="17" t="s">
        <v>194</v>
      </c>
      <c r="BE288" s="148">
        <f>IF(N288="základní",J288,0)</f>
        <v>0</v>
      </c>
      <c r="BF288" s="148">
        <f>IF(N288="snížená",J288,0)</f>
        <v>0</v>
      </c>
      <c r="BG288" s="148">
        <f>IF(N288="zákl. přenesená",J288,0)</f>
        <v>0</v>
      </c>
      <c r="BH288" s="148">
        <f>IF(N288="sníž. přenesená",J288,0)</f>
        <v>0</v>
      </c>
      <c r="BI288" s="148">
        <f>IF(N288="nulová",J288,0)</f>
        <v>0</v>
      </c>
      <c r="BJ288" s="17" t="s">
        <v>21</v>
      </c>
      <c r="BK288" s="148">
        <f>ROUND(I288*H288,2)</f>
        <v>0</v>
      </c>
      <c r="BL288" s="17" t="s">
        <v>193</v>
      </c>
      <c r="BM288" s="147" t="s">
        <v>585</v>
      </c>
    </row>
    <row r="289" spans="2:65" s="1" customFormat="1" ht="11.25">
      <c r="B289" s="32"/>
      <c r="D289" s="149" t="s">
        <v>202</v>
      </c>
      <c r="F289" s="150" t="s">
        <v>584</v>
      </c>
      <c r="I289" s="151"/>
      <c r="L289" s="32"/>
      <c r="M289" s="152"/>
      <c r="T289" s="56"/>
      <c r="AT289" s="17" t="s">
        <v>202</v>
      </c>
      <c r="AU289" s="17" t="s">
        <v>21</v>
      </c>
    </row>
    <row r="290" spans="2:65" s="12" customFormat="1" ht="11.25">
      <c r="B290" s="158"/>
      <c r="D290" s="149" t="s">
        <v>283</v>
      </c>
      <c r="E290" s="159" t="s">
        <v>1</v>
      </c>
      <c r="F290" s="160" t="s">
        <v>586</v>
      </c>
      <c r="H290" s="161">
        <v>3</v>
      </c>
      <c r="I290" s="162"/>
      <c r="L290" s="158"/>
      <c r="M290" s="163"/>
      <c r="T290" s="164"/>
      <c r="AT290" s="159" t="s">
        <v>283</v>
      </c>
      <c r="AU290" s="159" t="s">
        <v>21</v>
      </c>
      <c r="AV290" s="12" t="s">
        <v>91</v>
      </c>
      <c r="AW290" s="12" t="s">
        <v>38</v>
      </c>
      <c r="AX290" s="12" t="s">
        <v>83</v>
      </c>
      <c r="AY290" s="159" t="s">
        <v>194</v>
      </c>
    </row>
    <row r="291" spans="2:65" s="13" customFormat="1" ht="11.25">
      <c r="B291" s="165"/>
      <c r="D291" s="149" t="s">
        <v>283</v>
      </c>
      <c r="E291" s="166" t="s">
        <v>1</v>
      </c>
      <c r="F291" s="167" t="s">
        <v>285</v>
      </c>
      <c r="H291" s="168">
        <v>3</v>
      </c>
      <c r="I291" s="169"/>
      <c r="L291" s="165"/>
      <c r="M291" s="170"/>
      <c r="T291" s="171"/>
      <c r="AT291" s="166" t="s">
        <v>283</v>
      </c>
      <c r="AU291" s="166" t="s">
        <v>21</v>
      </c>
      <c r="AV291" s="13" t="s">
        <v>193</v>
      </c>
      <c r="AW291" s="13" t="s">
        <v>38</v>
      </c>
      <c r="AX291" s="13" t="s">
        <v>21</v>
      </c>
      <c r="AY291" s="166" t="s">
        <v>194</v>
      </c>
    </row>
    <row r="292" spans="2:65" s="1" customFormat="1" ht="16.5" customHeight="1">
      <c r="B292" s="32"/>
      <c r="C292" s="172" t="s">
        <v>587</v>
      </c>
      <c r="D292" s="172" t="s">
        <v>301</v>
      </c>
      <c r="E292" s="173" t="s">
        <v>588</v>
      </c>
      <c r="F292" s="174" t="s">
        <v>589</v>
      </c>
      <c r="G292" s="175" t="s">
        <v>564</v>
      </c>
      <c r="H292" s="176">
        <v>3</v>
      </c>
      <c r="I292" s="177"/>
      <c r="J292" s="178">
        <f>ROUND(I292*H292,2)</f>
        <v>0</v>
      </c>
      <c r="K292" s="174" t="s">
        <v>272</v>
      </c>
      <c r="L292" s="179"/>
      <c r="M292" s="180" t="s">
        <v>1</v>
      </c>
      <c r="N292" s="181" t="s">
        <v>48</v>
      </c>
      <c r="P292" s="145">
        <f>O292*H292</f>
        <v>0</v>
      </c>
      <c r="Q292" s="145">
        <v>1.4999999999999999E-4</v>
      </c>
      <c r="R292" s="145">
        <f>Q292*H292</f>
        <v>4.4999999999999999E-4</v>
      </c>
      <c r="S292" s="145">
        <v>0</v>
      </c>
      <c r="T292" s="146">
        <f>S292*H292</f>
        <v>0</v>
      </c>
      <c r="AR292" s="147" t="s">
        <v>232</v>
      </c>
      <c r="AT292" s="147" t="s">
        <v>301</v>
      </c>
      <c r="AU292" s="147" t="s">
        <v>21</v>
      </c>
      <c r="AY292" s="17" t="s">
        <v>194</v>
      </c>
      <c r="BE292" s="148">
        <f>IF(N292="základní",J292,0)</f>
        <v>0</v>
      </c>
      <c r="BF292" s="148">
        <f>IF(N292="snížená",J292,0)</f>
        <v>0</v>
      </c>
      <c r="BG292" s="148">
        <f>IF(N292="zákl. přenesená",J292,0)</f>
        <v>0</v>
      </c>
      <c r="BH292" s="148">
        <f>IF(N292="sníž. přenesená",J292,0)</f>
        <v>0</v>
      </c>
      <c r="BI292" s="148">
        <f>IF(N292="nulová",J292,0)</f>
        <v>0</v>
      </c>
      <c r="BJ292" s="17" t="s">
        <v>21</v>
      </c>
      <c r="BK292" s="148">
        <f>ROUND(I292*H292,2)</f>
        <v>0</v>
      </c>
      <c r="BL292" s="17" t="s">
        <v>193</v>
      </c>
      <c r="BM292" s="147" t="s">
        <v>590</v>
      </c>
    </row>
    <row r="293" spans="2:65" s="1" customFormat="1" ht="11.25">
      <c r="B293" s="32"/>
      <c r="D293" s="149" t="s">
        <v>202</v>
      </c>
      <c r="F293" s="150" t="s">
        <v>589</v>
      </c>
      <c r="I293" s="151"/>
      <c r="L293" s="32"/>
      <c r="M293" s="152"/>
      <c r="T293" s="56"/>
      <c r="AT293" s="17" t="s">
        <v>202</v>
      </c>
      <c r="AU293" s="17" t="s">
        <v>21</v>
      </c>
    </row>
    <row r="294" spans="2:65" s="12" customFormat="1" ht="11.25">
      <c r="B294" s="158"/>
      <c r="D294" s="149" t="s">
        <v>283</v>
      </c>
      <c r="E294" s="159" t="s">
        <v>1</v>
      </c>
      <c r="F294" s="160" t="s">
        <v>586</v>
      </c>
      <c r="H294" s="161">
        <v>3</v>
      </c>
      <c r="I294" s="162"/>
      <c r="L294" s="158"/>
      <c r="M294" s="163"/>
      <c r="T294" s="164"/>
      <c r="AT294" s="159" t="s">
        <v>283</v>
      </c>
      <c r="AU294" s="159" t="s">
        <v>21</v>
      </c>
      <c r="AV294" s="12" t="s">
        <v>91</v>
      </c>
      <c r="AW294" s="12" t="s">
        <v>38</v>
      </c>
      <c r="AX294" s="12" t="s">
        <v>83</v>
      </c>
      <c r="AY294" s="159" t="s">
        <v>194</v>
      </c>
    </row>
    <row r="295" spans="2:65" s="13" customFormat="1" ht="11.25">
      <c r="B295" s="165"/>
      <c r="D295" s="149" t="s">
        <v>283</v>
      </c>
      <c r="E295" s="166" t="s">
        <v>1</v>
      </c>
      <c r="F295" s="167" t="s">
        <v>285</v>
      </c>
      <c r="H295" s="168">
        <v>3</v>
      </c>
      <c r="I295" s="169"/>
      <c r="L295" s="165"/>
      <c r="M295" s="170"/>
      <c r="T295" s="171"/>
      <c r="AT295" s="166" t="s">
        <v>283</v>
      </c>
      <c r="AU295" s="166" t="s">
        <v>21</v>
      </c>
      <c r="AV295" s="13" t="s">
        <v>193</v>
      </c>
      <c r="AW295" s="13" t="s">
        <v>38</v>
      </c>
      <c r="AX295" s="13" t="s">
        <v>21</v>
      </c>
      <c r="AY295" s="166" t="s">
        <v>194</v>
      </c>
    </row>
    <row r="296" spans="2:65" s="1" customFormat="1" ht="24.2" customHeight="1">
      <c r="B296" s="32"/>
      <c r="C296" s="136" t="s">
        <v>482</v>
      </c>
      <c r="D296" s="136" t="s">
        <v>197</v>
      </c>
      <c r="E296" s="137" t="s">
        <v>591</v>
      </c>
      <c r="F296" s="138" t="s">
        <v>592</v>
      </c>
      <c r="G296" s="139" t="s">
        <v>271</v>
      </c>
      <c r="H296" s="140">
        <v>2.5</v>
      </c>
      <c r="I296" s="141"/>
      <c r="J296" s="142">
        <f>ROUND(I296*H296,2)</f>
        <v>0</v>
      </c>
      <c r="K296" s="138" t="s">
        <v>272</v>
      </c>
      <c r="L296" s="32"/>
      <c r="M296" s="143" t="s">
        <v>1</v>
      </c>
      <c r="N296" s="144" t="s">
        <v>48</v>
      </c>
      <c r="P296" s="145">
        <f>O296*H296</f>
        <v>0</v>
      </c>
      <c r="Q296" s="145">
        <v>1.1999999999999999E-3</v>
      </c>
      <c r="R296" s="145">
        <f>Q296*H296</f>
        <v>2.9999999999999996E-3</v>
      </c>
      <c r="S296" s="145">
        <v>0</v>
      </c>
      <c r="T296" s="146">
        <f>S296*H296</f>
        <v>0</v>
      </c>
      <c r="AR296" s="147" t="s">
        <v>193</v>
      </c>
      <c r="AT296" s="147" t="s">
        <v>197</v>
      </c>
      <c r="AU296" s="147" t="s">
        <v>21</v>
      </c>
      <c r="AY296" s="17" t="s">
        <v>194</v>
      </c>
      <c r="BE296" s="148">
        <f>IF(N296="základní",J296,0)</f>
        <v>0</v>
      </c>
      <c r="BF296" s="148">
        <f>IF(N296="snížená",J296,0)</f>
        <v>0</v>
      </c>
      <c r="BG296" s="148">
        <f>IF(N296="zákl. přenesená",J296,0)</f>
        <v>0</v>
      </c>
      <c r="BH296" s="148">
        <f>IF(N296="sníž. přenesená",J296,0)</f>
        <v>0</v>
      </c>
      <c r="BI296" s="148">
        <f>IF(N296="nulová",J296,0)</f>
        <v>0</v>
      </c>
      <c r="BJ296" s="17" t="s">
        <v>21</v>
      </c>
      <c r="BK296" s="148">
        <f>ROUND(I296*H296,2)</f>
        <v>0</v>
      </c>
      <c r="BL296" s="17" t="s">
        <v>193</v>
      </c>
      <c r="BM296" s="147" t="s">
        <v>593</v>
      </c>
    </row>
    <row r="297" spans="2:65" s="1" customFormat="1" ht="19.5">
      <c r="B297" s="32"/>
      <c r="D297" s="149" t="s">
        <v>202</v>
      </c>
      <c r="F297" s="150" t="s">
        <v>592</v>
      </c>
      <c r="I297" s="151"/>
      <c r="L297" s="32"/>
      <c r="M297" s="152"/>
      <c r="T297" s="56"/>
      <c r="AT297" s="17" t="s">
        <v>202</v>
      </c>
      <c r="AU297" s="17" t="s">
        <v>21</v>
      </c>
    </row>
    <row r="298" spans="2:65" s="1" customFormat="1" ht="11.25">
      <c r="B298" s="32"/>
      <c r="D298" s="156" t="s">
        <v>275</v>
      </c>
      <c r="F298" s="157" t="s">
        <v>594</v>
      </c>
      <c r="I298" s="151"/>
      <c r="L298" s="32"/>
      <c r="M298" s="152"/>
      <c r="T298" s="56"/>
      <c r="AT298" s="17" t="s">
        <v>275</v>
      </c>
      <c r="AU298" s="17" t="s">
        <v>21</v>
      </c>
    </row>
    <row r="299" spans="2:65" s="1" customFormat="1" ht="16.5" customHeight="1">
      <c r="B299" s="32"/>
      <c r="C299" s="136" t="s">
        <v>595</v>
      </c>
      <c r="D299" s="136" t="s">
        <v>197</v>
      </c>
      <c r="E299" s="137" t="s">
        <v>596</v>
      </c>
      <c r="F299" s="138" t="s">
        <v>597</v>
      </c>
      <c r="G299" s="139" t="s">
        <v>271</v>
      </c>
      <c r="H299" s="140">
        <v>2.5</v>
      </c>
      <c r="I299" s="141"/>
      <c r="J299" s="142">
        <f>ROUND(I299*H299,2)</f>
        <v>0</v>
      </c>
      <c r="K299" s="138" t="s">
        <v>272</v>
      </c>
      <c r="L299" s="32"/>
      <c r="M299" s="143" t="s">
        <v>1</v>
      </c>
      <c r="N299" s="144" t="s">
        <v>48</v>
      </c>
      <c r="P299" s="145">
        <f>O299*H299</f>
        <v>0</v>
      </c>
      <c r="Q299" s="145">
        <v>1.0000000000000001E-5</v>
      </c>
      <c r="R299" s="145">
        <f>Q299*H299</f>
        <v>2.5000000000000001E-5</v>
      </c>
      <c r="S299" s="145">
        <v>0</v>
      </c>
      <c r="T299" s="146">
        <f>S299*H299</f>
        <v>0</v>
      </c>
      <c r="AR299" s="147" t="s">
        <v>193</v>
      </c>
      <c r="AT299" s="147" t="s">
        <v>197</v>
      </c>
      <c r="AU299" s="147" t="s">
        <v>21</v>
      </c>
      <c r="AY299" s="17" t="s">
        <v>194</v>
      </c>
      <c r="BE299" s="148">
        <f>IF(N299="základní",J299,0)</f>
        <v>0</v>
      </c>
      <c r="BF299" s="148">
        <f>IF(N299="snížená",J299,0)</f>
        <v>0</v>
      </c>
      <c r="BG299" s="148">
        <f>IF(N299="zákl. přenesená",J299,0)</f>
        <v>0</v>
      </c>
      <c r="BH299" s="148">
        <f>IF(N299="sníž. přenesená",J299,0)</f>
        <v>0</v>
      </c>
      <c r="BI299" s="148">
        <f>IF(N299="nulová",J299,0)</f>
        <v>0</v>
      </c>
      <c r="BJ299" s="17" t="s">
        <v>21</v>
      </c>
      <c r="BK299" s="148">
        <f>ROUND(I299*H299,2)</f>
        <v>0</v>
      </c>
      <c r="BL299" s="17" t="s">
        <v>193</v>
      </c>
      <c r="BM299" s="147" t="s">
        <v>598</v>
      </c>
    </row>
    <row r="300" spans="2:65" s="1" customFormat="1" ht="11.25">
      <c r="B300" s="32"/>
      <c r="D300" s="149" t="s">
        <v>202</v>
      </c>
      <c r="F300" s="150" t="s">
        <v>597</v>
      </c>
      <c r="I300" s="151"/>
      <c r="L300" s="32"/>
      <c r="M300" s="152"/>
      <c r="T300" s="56"/>
      <c r="AT300" s="17" t="s">
        <v>202</v>
      </c>
      <c r="AU300" s="17" t="s">
        <v>21</v>
      </c>
    </row>
    <row r="301" spans="2:65" s="1" customFormat="1" ht="11.25">
      <c r="B301" s="32"/>
      <c r="D301" s="156" t="s">
        <v>275</v>
      </c>
      <c r="F301" s="157" t="s">
        <v>599</v>
      </c>
      <c r="I301" s="151"/>
      <c r="L301" s="32"/>
      <c r="M301" s="152"/>
      <c r="T301" s="56"/>
      <c r="AT301" s="17" t="s">
        <v>275</v>
      </c>
      <c r="AU301" s="17" t="s">
        <v>21</v>
      </c>
    </row>
    <row r="302" spans="2:65" s="12" customFormat="1" ht="11.25">
      <c r="B302" s="158"/>
      <c r="D302" s="149" t="s">
        <v>283</v>
      </c>
      <c r="E302" s="159" t="s">
        <v>1</v>
      </c>
      <c r="F302" s="160" t="s">
        <v>600</v>
      </c>
      <c r="H302" s="161">
        <v>2.5</v>
      </c>
      <c r="I302" s="162"/>
      <c r="L302" s="158"/>
      <c r="M302" s="163"/>
      <c r="T302" s="164"/>
      <c r="AT302" s="159" t="s">
        <v>283</v>
      </c>
      <c r="AU302" s="159" t="s">
        <v>21</v>
      </c>
      <c r="AV302" s="12" t="s">
        <v>91</v>
      </c>
      <c r="AW302" s="12" t="s">
        <v>38</v>
      </c>
      <c r="AX302" s="12" t="s">
        <v>83</v>
      </c>
      <c r="AY302" s="159" t="s">
        <v>194</v>
      </c>
    </row>
    <row r="303" spans="2:65" s="13" customFormat="1" ht="11.25">
      <c r="B303" s="165"/>
      <c r="D303" s="149" t="s">
        <v>283</v>
      </c>
      <c r="E303" s="166" t="s">
        <v>1</v>
      </c>
      <c r="F303" s="167" t="s">
        <v>285</v>
      </c>
      <c r="H303" s="168">
        <v>2.5</v>
      </c>
      <c r="I303" s="169"/>
      <c r="L303" s="165"/>
      <c r="M303" s="170"/>
      <c r="T303" s="171"/>
      <c r="AT303" s="166" t="s">
        <v>283</v>
      </c>
      <c r="AU303" s="166" t="s">
        <v>21</v>
      </c>
      <c r="AV303" s="13" t="s">
        <v>193</v>
      </c>
      <c r="AW303" s="13" t="s">
        <v>38</v>
      </c>
      <c r="AX303" s="13" t="s">
        <v>21</v>
      </c>
      <c r="AY303" s="166" t="s">
        <v>194</v>
      </c>
    </row>
    <row r="304" spans="2:65" s="1" customFormat="1" ht="33" customHeight="1">
      <c r="B304" s="32"/>
      <c r="C304" s="136" t="s">
        <v>601</v>
      </c>
      <c r="D304" s="136" t="s">
        <v>197</v>
      </c>
      <c r="E304" s="137" t="s">
        <v>602</v>
      </c>
      <c r="F304" s="138" t="s">
        <v>603</v>
      </c>
      <c r="G304" s="139" t="s">
        <v>492</v>
      </c>
      <c r="H304" s="140">
        <v>606</v>
      </c>
      <c r="I304" s="141"/>
      <c r="J304" s="142">
        <f>ROUND(I304*H304,2)</f>
        <v>0</v>
      </c>
      <c r="K304" s="138" t="s">
        <v>272</v>
      </c>
      <c r="L304" s="32"/>
      <c r="M304" s="143" t="s">
        <v>1</v>
      </c>
      <c r="N304" s="144" t="s">
        <v>48</v>
      </c>
      <c r="P304" s="145">
        <f>O304*H304</f>
        <v>0</v>
      </c>
      <c r="Q304" s="145">
        <v>0.1295</v>
      </c>
      <c r="R304" s="145">
        <f>Q304*H304</f>
        <v>78.477000000000004</v>
      </c>
      <c r="S304" s="145">
        <v>0</v>
      </c>
      <c r="T304" s="146">
        <f>S304*H304</f>
        <v>0</v>
      </c>
      <c r="AR304" s="147" t="s">
        <v>193</v>
      </c>
      <c r="AT304" s="147" t="s">
        <v>197</v>
      </c>
      <c r="AU304" s="147" t="s">
        <v>21</v>
      </c>
      <c r="AY304" s="17" t="s">
        <v>194</v>
      </c>
      <c r="BE304" s="148">
        <f>IF(N304="základní",J304,0)</f>
        <v>0</v>
      </c>
      <c r="BF304" s="148">
        <f>IF(N304="snížená",J304,0)</f>
        <v>0</v>
      </c>
      <c r="BG304" s="148">
        <f>IF(N304="zákl. přenesená",J304,0)</f>
        <v>0</v>
      </c>
      <c r="BH304" s="148">
        <f>IF(N304="sníž. přenesená",J304,0)</f>
        <v>0</v>
      </c>
      <c r="BI304" s="148">
        <f>IF(N304="nulová",J304,0)</f>
        <v>0</v>
      </c>
      <c r="BJ304" s="17" t="s">
        <v>21</v>
      </c>
      <c r="BK304" s="148">
        <f>ROUND(I304*H304,2)</f>
        <v>0</v>
      </c>
      <c r="BL304" s="17" t="s">
        <v>193</v>
      </c>
      <c r="BM304" s="147" t="s">
        <v>604</v>
      </c>
    </row>
    <row r="305" spans="2:65" s="1" customFormat="1" ht="19.5">
      <c r="B305" s="32"/>
      <c r="D305" s="149" t="s">
        <v>202</v>
      </c>
      <c r="F305" s="150" t="s">
        <v>603</v>
      </c>
      <c r="I305" s="151"/>
      <c r="L305" s="32"/>
      <c r="M305" s="152"/>
      <c r="T305" s="56"/>
      <c r="AT305" s="17" t="s">
        <v>202</v>
      </c>
      <c r="AU305" s="17" t="s">
        <v>21</v>
      </c>
    </row>
    <row r="306" spans="2:65" s="1" customFormat="1" ht="11.25">
      <c r="B306" s="32"/>
      <c r="D306" s="156" t="s">
        <v>275</v>
      </c>
      <c r="F306" s="157" t="s">
        <v>605</v>
      </c>
      <c r="I306" s="151"/>
      <c r="L306" s="32"/>
      <c r="M306" s="152"/>
      <c r="T306" s="56"/>
      <c r="AT306" s="17" t="s">
        <v>275</v>
      </c>
      <c r="AU306" s="17" t="s">
        <v>21</v>
      </c>
    </row>
    <row r="307" spans="2:65" s="1" customFormat="1" ht="16.5" customHeight="1">
      <c r="B307" s="32"/>
      <c r="C307" s="172" t="s">
        <v>606</v>
      </c>
      <c r="D307" s="172" t="s">
        <v>301</v>
      </c>
      <c r="E307" s="173" t="s">
        <v>607</v>
      </c>
      <c r="F307" s="174" t="s">
        <v>608</v>
      </c>
      <c r="G307" s="175" t="s">
        <v>492</v>
      </c>
      <c r="H307" s="176">
        <v>512.07000000000005</v>
      </c>
      <c r="I307" s="177"/>
      <c r="J307" s="178">
        <f>ROUND(I307*H307,2)</f>
        <v>0</v>
      </c>
      <c r="K307" s="174" t="s">
        <v>272</v>
      </c>
      <c r="L307" s="179"/>
      <c r="M307" s="180" t="s">
        <v>1</v>
      </c>
      <c r="N307" s="181" t="s">
        <v>48</v>
      </c>
      <c r="P307" s="145">
        <f>O307*H307</f>
        <v>0</v>
      </c>
      <c r="Q307" s="145">
        <v>8.5000000000000006E-2</v>
      </c>
      <c r="R307" s="145">
        <f>Q307*H307</f>
        <v>43.525950000000009</v>
      </c>
      <c r="S307" s="145">
        <v>0</v>
      </c>
      <c r="T307" s="146">
        <f>S307*H307</f>
        <v>0</v>
      </c>
      <c r="AR307" s="147" t="s">
        <v>232</v>
      </c>
      <c r="AT307" s="147" t="s">
        <v>301</v>
      </c>
      <c r="AU307" s="147" t="s">
        <v>21</v>
      </c>
      <c r="AY307" s="17" t="s">
        <v>194</v>
      </c>
      <c r="BE307" s="148">
        <f>IF(N307="základní",J307,0)</f>
        <v>0</v>
      </c>
      <c r="BF307" s="148">
        <f>IF(N307="snížená",J307,0)</f>
        <v>0</v>
      </c>
      <c r="BG307" s="148">
        <f>IF(N307="zákl. přenesená",J307,0)</f>
        <v>0</v>
      </c>
      <c r="BH307" s="148">
        <f>IF(N307="sníž. přenesená",J307,0)</f>
        <v>0</v>
      </c>
      <c r="BI307" s="148">
        <f>IF(N307="nulová",J307,0)</f>
        <v>0</v>
      </c>
      <c r="BJ307" s="17" t="s">
        <v>21</v>
      </c>
      <c r="BK307" s="148">
        <f>ROUND(I307*H307,2)</f>
        <v>0</v>
      </c>
      <c r="BL307" s="17" t="s">
        <v>193</v>
      </c>
      <c r="BM307" s="147" t="s">
        <v>609</v>
      </c>
    </row>
    <row r="308" spans="2:65" s="12" customFormat="1" ht="11.25">
      <c r="B308" s="158"/>
      <c r="D308" s="149" t="s">
        <v>283</v>
      </c>
      <c r="E308" s="159" t="s">
        <v>1</v>
      </c>
      <c r="F308" s="160" t="s">
        <v>610</v>
      </c>
      <c r="H308" s="161">
        <v>512.07000000000005</v>
      </c>
      <c r="I308" s="162"/>
      <c r="L308" s="158"/>
      <c r="M308" s="163"/>
      <c r="T308" s="164"/>
      <c r="AT308" s="159" t="s">
        <v>283</v>
      </c>
      <c r="AU308" s="159" t="s">
        <v>21</v>
      </c>
      <c r="AV308" s="12" t="s">
        <v>91</v>
      </c>
      <c r="AW308" s="12" t="s">
        <v>38</v>
      </c>
      <c r="AX308" s="12" t="s">
        <v>83</v>
      </c>
      <c r="AY308" s="159" t="s">
        <v>194</v>
      </c>
    </row>
    <row r="309" spans="2:65" s="13" customFormat="1" ht="11.25">
      <c r="B309" s="165"/>
      <c r="D309" s="149" t="s">
        <v>283</v>
      </c>
      <c r="E309" s="166" t="s">
        <v>1</v>
      </c>
      <c r="F309" s="167" t="s">
        <v>285</v>
      </c>
      <c r="H309" s="168">
        <v>512.07000000000005</v>
      </c>
      <c r="I309" s="169"/>
      <c r="L309" s="165"/>
      <c r="M309" s="170"/>
      <c r="T309" s="171"/>
      <c r="AT309" s="166" t="s">
        <v>283</v>
      </c>
      <c r="AU309" s="166" t="s">
        <v>21</v>
      </c>
      <c r="AV309" s="13" t="s">
        <v>193</v>
      </c>
      <c r="AW309" s="13" t="s">
        <v>38</v>
      </c>
      <c r="AX309" s="13" t="s">
        <v>21</v>
      </c>
      <c r="AY309" s="166" t="s">
        <v>194</v>
      </c>
    </row>
    <row r="310" spans="2:65" s="1" customFormat="1" ht="16.5" customHeight="1">
      <c r="B310" s="32"/>
      <c r="C310" s="172" t="s">
        <v>611</v>
      </c>
      <c r="D310" s="172" t="s">
        <v>301</v>
      </c>
      <c r="E310" s="173" t="s">
        <v>612</v>
      </c>
      <c r="F310" s="174" t="s">
        <v>613</v>
      </c>
      <c r="G310" s="175" t="s">
        <v>492</v>
      </c>
      <c r="H310" s="176">
        <v>99.99</v>
      </c>
      <c r="I310" s="177"/>
      <c r="J310" s="178">
        <f>ROUND(I310*H310,2)</f>
        <v>0</v>
      </c>
      <c r="K310" s="174" t="s">
        <v>272</v>
      </c>
      <c r="L310" s="179"/>
      <c r="M310" s="180" t="s">
        <v>1</v>
      </c>
      <c r="N310" s="181" t="s">
        <v>48</v>
      </c>
      <c r="P310" s="145">
        <f>O310*H310</f>
        <v>0</v>
      </c>
      <c r="Q310" s="145">
        <v>5.6120000000000003E-2</v>
      </c>
      <c r="R310" s="145">
        <f>Q310*H310</f>
        <v>5.6114388000000002</v>
      </c>
      <c r="S310" s="145">
        <v>0</v>
      </c>
      <c r="T310" s="146">
        <f>S310*H310</f>
        <v>0</v>
      </c>
      <c r="AR310" s="147" t="s">
        <v>232</v>
      </c>
      <c r="AT310" s="147" t="s">
        <v>301</v>
      </c>
      <c r="AU310" s="147" t="s">
        <v>21</v>
      </c>
      <c r="AY310" s="17" t="s">
        <v>194</v>
      </c>
      <c r="BE310" s="148">
        <f>IF(N310="základní",J310,0)</f>
        <v>0</v>
      </c>
      <c r="BF310" s="148">
        <f>IF(N310="snížená",J310,0)</f>
        <v>0</v>
      </c>
      <c r="BG310" s="148">
        <f>IF(N310="zákl. přenesená",J310,0)</f>
        <v>0</v>
      </c>
      <c r="BH310" s="148">
        <f>IF(N310="sníž. přenesená",J310,0)</f>
        <v>0</v>
      </c>
      <c r="BI310" s="148">
        <f>IF(N310="nulová",J310,0)</f>
        <v>0</v>
      </c>
      <c r="BJ310" s="17" t="s">
        <v>21</v>
      </c>
      <c r="BK310" s="148">
        <f>ROUND(I310*H310,2)</f>
        <v>0</v>
      </c>
      <c r="BL310" s="17" t="s">
        <v>193</v>
      </c>
      <c r="BM310" s="147" t="s">
        <v>614</v>
      </c>
    </row>
    <row r="311" spans="2:65" s="12" customFormat="1" ht="11.25">
      <c r="B311" s="158"/>
      <c r="D311" s="149" t="s">
        <v>283</v>
      </c>
      <c r="E311" s="159" t="s">
        <v>1</v>
      </c>
      <c r="F311" s="160" t="s">
        <v>615</v>
      </c>
      <c r="H311" s="161">
        <v>99.99</v>
      </c>
      <c r="I311" s="162"/>
      <c r="L311" s="158"/>
      <c r="M311" s="163"/>
      <c r="T311" s="164"/>
      <c r="AT311" s="159" t="s">
        <v>283</v>
      </c>
      <c r="AU311" s="159" t="s">
        <v>21</v>
      </c>
      <c r="AV311" s="12" t="s">
        <v>91</v>
      </c>
      <c r="AW311" s="12" t="s">
        <v>38</v>
      </c>
      <c r="AX311" s="12" t="s">
        <v>83</v>
      </c>
      <c r="AY311" s="159" t="s">
        <v>194</v>
      </c>
    </row>
    <row r="312" spans="2:65" s="13" customFormat="1" ht="11.25">
      <c r="B312" s="165"/>
      <c r="D312" s="149" t="s">
        <v>283</v>
      </c>
      <c r="E312" s="166" t="s">
        <v>1</v>
      </c>
      <c r="F312" s="167" t="s">
        <v>285</v>
      </c>
      <c r="H312" s="168">
        <v>99.99</v>
      </c>
      <c r="I312" s="169"/>
      <c r="L312" s="165"/>
      <c r="M312" s="170"/>
      <c r="T312" s="171"/>
      <c r="AT312" s="166" t="s">
        <v>283</v>
      </c>
      <c r="AU312" s="166" t="s">
        <v>21</v>
      </c>
      <c r="AV312" s="13" t="s">
        <v>193</v>
      </c>
      <c r="AW312" s="13" t="s">
        <v>38</v>
      </c>
      <c r="AX312" s="13" t="s">
        <v>21</v>
      </c>
      <c r="AY312" s="166" t="s">
        <v>194</v>
      </c>
    </row>
    <row r="313" spans="2:65" s="1" customFormat="1" ht="24.2" customHeight="1">
      <c r="B313" s="32"/>
      <c r="C313" s="136" t="s">
        <v>616</v>
      </c>
      <c r="D313" s="136" t="s">
        <v>197</v>
      </c>
      <c r="E313" s="137" t="s">
        <v>617</v>
      </c>
      <c r="F313" s="138" t="s">
        <v>618</v>
      </c>
      <c r="G313" s="139" t="s">
        <v>279</v>
      </c>
      <c r="H313" s="140">
        <v>44.213000000000001</v>
      </c>
      <c r="I313" s="141"/>
      <c r="J313" s="142">
        <f>ROUND(I313*H313,2)</f>
        <v>0</v>
      </c>
      <c r="K313" s="138" t="s">
        <v>272</v>
      </c>
      <c r="L313" s="32"/>
      <c r="M313" s="143" t="s">
        <v>1</v>
      </c>
      <c r="N313" s="144" t="s">
        <v>48</v>
      </c>
      <c r="P313" s="145">
        <f>O313*H313</f>
        <v>0</v>
      </c>
      <c r="Q313" s="145">
        <v>2.2563399999999998</v>
      </c>
      <c r="R313" s="145">
        <f>Q313*H313</f>
        <v>99.75956042</v>
      </c>
      <c r="S313" s="145">
        <v>0</v>
      </c>
      <c r="T313" s="146">
        <f>S313*H313</f>
        <v>0</v>
      </c>
      <c r="AR313" s="147" t="s">
        <v>193</v>
      </c>
      <c r="AT313" s="147" t="s">
        <v>197</v>
      </c>
      <c r="AU313" s="147" t="s">
        <v>21</v>
      </c>
      <c r="AY313" s="17" t="s">
        <v>194</v>
      </c>
      <c r="BE313" s="148">
        <f>IF(N313="základní",J313,0)</f>
        <v>0</v>
      </c>
      <c r="BF313" s="148">
        <f>IF(N313="snížená",J313,0)</f>
        <v>0</v>
      </c>
      <c r="BG313" s="148">
        <f>IF(N313="zákl. přenesená",J313,0)</f>
        <v>0</v>
      </c>
      <c r="BH313" s="148">
        <f>IF(N313="sníž. přenesená",J313,0)</f>
        <v>0</v>
      </c>
      <c r="BI313" s="148">
        <f>IF(N313="nulová",J313,0)</f>
        <v>0</v>
      </c>
      <c r="BJ313" s="17" t="s">
        <v>21</v>
      </c>
      <c r="BK313" s="148">
        <f>ROUND(I313*H313,2)</f>
        <v>0</v>
      </c>
      <c r="BL313" s="17" t="s">
        <v>193</v>
      </c>
      <c r="BM313" s="147" t="s">
        <v>619</v>
      </c>
    </row>
    <row r="314" spans="2:65" s="1" customFormat="1" ht="19.5">
      <c r="B314" s="32"/>
      <c r="D314" s="149" t="s">
        <v>202</v>
      </c>
      <c r="F314" s="150" t="s">
        <v>618</v>
      </c>
      <c r="I314" s="151"/>
      <c r="L314" s="32"/>
      <c r="M314" s="152"/>
      <c r="T314" s="56"/>
      <c r="AT314" s="17" t="s">
        <v>202</v>
      </c>
      <c r="AU314" s="17" t="s">
        <v>21</v>
      </c>
    </row>
    <row r="315" spans="2:65" s="1" customFormat="1" ht="11.25">
      <c r="B315" s="32"/>
      <c r="D315" s="156" t="s">
        <v>275</v>
      </c>
      <c r="F315" s="157" t="s">
        <v>620</v>
      </c>
      <c r="I315" s="151"/>
      <c r="L315" s="32"/>
      <c r="M315" s="152"/>
      <c r="T315" s="56"/>
      <c r="AT315" s="17" t="s">
        <v>275</v>
      </c>
      <c r="AU315" s="17" t="s">
        <v>21</v>
      </c>
    </row>
    <row r="316" spans="2:65" s="12" customFormat="1" ht="11.25">
      <c r="B316" s="158"/>
      <c r="D316" s="149" t="s">
        <v>283</v>
      </c>
      <c r="E316" s="159" t="s">
        <v>1</v>
      </c>
      <c r="F316" s="160" t="s">
        <v>621</v>
      </c>
      <c r="H316" s="161">
        <v>38.024999999999999</v>
      </c>
      <c r="I316" s="162"/>
      <c r="L316" s="158"/>
      <c r="M316" s="163"/>
      <c r="T316" s="164"/>
      <c r="AT316" s="159" t="s">
        <v>283</v>
      </c>
      <c r="AU316" s="159" t="s">
        <v>21</v>
      </c>
      <c r="AV316" s="12" t="s">
        <v>91</v>
      </c>
      <c r="AW316" s="12" t="s">
        <v>38</v>
      </c>
      <c r="AX316" s="12" t="s">
        <v>83</v>
      </c>
      <c r="AY316" s="159" t="s">
        <v>194</v>
      </c>
    </row>
    <row r="317" spans="2:65" s="12" customFormat="1" ht="11.25">
      <c r="B317" s="158"/>
      <c r="D317" s="149" t="s">
        <v>283</v>
      </c>
      <c r="E317" s="159" t="s">
        <v>1</v>
      </c>
      <c r="F317" s="160" t="s">
        <v>622</v>
      </c>
      <c r="H317" s="161">
        <v>6.1879999999999997</v>
      </c>
      <c r="I317" s="162"/>
      <c r="L317" s="158"/>
      <c r="M317" s="163"/>
      <c r="T317" s="164"/>
      <c r="AT317" s="159" t="s">
        <v>283</v>
      </c>
      <c r="AU317" s="159" t="s">
        <v>21</v>
      </c>
      <c r="AV317" s="12" t="s">
        <v>91</v>
      </c>
      <c r="AW317" s="12" t="s">
        <v>38</v>
      </c>
      <c r="AX317" s="12" t="s">
        <v>83</v>
      </c>
      <c r="AY317" s="159" t="s">
        <v>194</v>
      </c>
    </row>
    <row r="318" spans="2:65" s="13" customFormat="1" ht="11.25">
      <c r="B318" s="165"/>
      <c r="D318" s="149" t="s">
        <v>283</v>
      </c>
      <c r="E318" s="166" t="s">
        <v>1</v>
      </c>
      <c r="F318" s="167" t="s">
        <v>285</v>
      </c>
      <c r="H318" s="168">
        <v>44.213000000000001</v>
      </c>
      <c r="I318" s="169"/>
      <c r="L318" s="165"/>
      <c r="M318" s="170"/>
      <c r="T318" s="171"/>
      <c r="AT318" s="166" t="s">
        <v>283</v>
      </c>
      <c r="AU318" s="166" t="s">
        <v>21</v>
      </c>
      <c r="AV318" s="13" t="s">
        <v>193</v>
      </c>
      <c r="AW318" s="13" t="s">
        <v>38</v>
      </c>
      <c r="AX318" s="13" t="s">
        <v>21</v>
      </c>
      <c r="AY318" s="166" t="s">
        <v>194</v>
      </c>
    </row>
    <row r="319" spans="2:65" s="1" customFormat="1" ht="24.2" customHeight="1">
      <c r="B319" s="32"/>
      <c r="C319" s="136" t="s">
        <v>500</v>
      </c>
      <c r="D319" s="136" t="s">
        <v>197</v>
      </c>
      <c r="E319" s="137" t="s">
        <v>623</v>
      </c>
      <c r="F319" s="138" t="s">
        <v>624</v>
      </c>
      <c r="G319" s="139" t="s">
        <v>492</v>
      </c>
      <c r="H319" s="140">
        <v>13</v>
      </c>
      <c r="I319" s="141"/>
      <c r="J319" s="142">
        <f>ROUND(I319*H319,2)</f>
        <v>0</v>
      </c>
      <c r="K319" s="138" t="s">
        <v>272</v>
      </c>
      <c r="L319" s="32"/>
      <c r="M319" s="143" t="s">
        <v>1</v>
      </c>
      <c r="N319" s="144" t="s">
        <v>48</v>
      </c>
      <c r="P319" s="145">
        <f>O319*H319</f>
        <v>0</v>
      </c>
      <c r="Q319" s="145">
        <v>0</v>
      </c>
      <c r="R319" s="145">
        <f>Q319*H319</f>
        <v>0</v>
      </c>
      <c r="S319" s="145">
        <v>0</v>
      </c>
      <c r="T319" s="146">
        <f>S319*H319</f>
        <v>0</v>
      </c>
      <c r="AR319" s="147" t="s">
        <v>193</v>
      </c>
      <c r="AT319" s="147" t="s">
        <v>197</v>
      </c>
      <c r="AU319" s="147" t="s">
        <v>21</v>
      </c>
      <c r="AY319" s="17" t="s">
        <v>194</v>
      </c>
      <c r="BE319" s="148">
        <f>IF(N319="základní",J319,0)</f>
        <v>0</v>
      </c>
      <c r="BF319" s="148">
        <f>IF(N319="snížená",J319,0)</f>
        <v>0</v>
      </c>
      <c r="BG319" s="148">
        <f>IF(N319="zákl. přenesená",J319,0)</f>
        <v>0</v>
      </c>
      <c r="BH319" s="148">
        <f>IF(N319="sníž. přenesená",J319,0)</f>
        <v>0</v>
      </c>
      <c r="BI319" s="148">
        <f>IF(N319="nulová",J319,0)</f>
        <v>0</v>
      </c>
      <c r="BJ319" s="17" t="s">
        <v>21</v>
      </c>
      <c r="BK319" s="148">
        <f>ROUND(I319*H319,2)</f>
        <v>0</v>
      </c>
      <c r="BL319" s="17" t="s">
        <v>193</v>
      </c>
      <c r="BM319" s="147" t="s">
        <v>625</v>
      </c>
    </row>
    <row r="320" spans="2:65" s="1" customFormat="1" ht="19.5">
      <c r="B320" s="32"/>
      <c r="D320" s="149" t="s">
        <v>202</v>
      </c>
      <c r="F320" s="150" t="s">
        <v>624</v>
      </c>
      <c r="I320" s="151"/>
      <c r="L320" s="32"/>
      <c r="M320" s="152"/>
      <c r="T320" s="56"/>
      <c r="AT320" s="17" t="s">
        <v>202</v>
      </c>
      <c r="AU320" s="17" t="s">
        <v>21</v>
      </c>
    </row>
    <row r="321" spans="2:65" s="1" customFormat="1" ht="11.25">
      <c r="B321" s="32"/>
      <c r="D321" s="156" t="s">
        <v>275</v>
      </c>
      <c r="F321" s="157" t="s">
        <v>626</v>
      </c>
      <c r="I321" s="151"/>
      <c r="L321" s="32"/>
      <c r="M321" s="152"/>
      <c r="T321" s="56"/>
      <c r="AT321" s="17" t="s">
        <v>275</v>
      </c>
      <c r="AU321" s="17" t="s">
        <v>21</v>
      </c>
    </row>
    <row r="322" spans="2:65" s="1" customFormat="1" ht="24.2" customHeight="1">
      <c r="B322" s="32"/>
      <c r="C322" s="136" t="s">
        <v>627</v>
      </c>
      <c r="D322" s="136" t="s">
        <v>197</v>
      </c>
      <c r="E322" s="137" t="s">
        <v>628</v>
      </c>
      <c r="F322" s="138" t="s">
        <v>629</v>
      </c>
      <c r="G322" s="139" t="s">
        <v>492</v>
      </c>
      <c r="H322" s="140">
        <v>13</v>
      </c>
      <c r="I322" s="141"/>
      <c r="J322" s="142">
        <f>ROUND(I322*H322,2)</f>
        <v>0</v>
      </c>
      <c r="K322" s="138" t="s">
        <v>272</v>
      </c>
      <c r="L322" s="32"/>
      <c r="M322" s="143" t="s">
        <v>1</v>
      </c>
      <c r="N322" s="144" t="s">
        <v>48</v>
      </c>
      <c r="P322" s="145">
        <f>O322*H322</f>
        <v>0</v>
      </c>
      <c r="Q322" s="145">
        <v>4.0999999999999999E-4</v>
      </c>
      <c r="R322" s="145">
        <f>Q322*H322</f>
        <v>5.3299999999999997E-3</v>
      </c>
      <c r="S322" s="145">
        <v>0</v>
      </c>
      <c r="T322" s="146">
        <f>S322*H322</f>
        <v>0</v>
      </c>
      <c r="AR322" s="147" t="s">
        <v>193</v>
      </c>
      <c r="AT322" s="147" t="s">
        <v>197</v>
      </c>
      <c r="AU322" s="147" t="s">
        <v>21</v>
      </c>
      <c r="AY322" s="17" t="s">
        <v>194</v>
      </c>
      <c r="BE322" s="148">
        <f>IF(N322="základní",J322,0)</f>
        <v>0</v>
      </c>
      <c r="BF322" s="148">
        <f>IF(N322="snížená",J322,0)</f>
        <v>0</v>
      </c>
      <c r="BG322" s="148">
        <f>IF(N322="zákl. přenesená",J322,0)</f>
        <v>0</v>
      </c>
      <c r="BH322" s="148">
        <f>IF(N322="sníž. přenesená",J322,0)</f>
        <v>0</v>
      </c>
      <c r="BI322" s="148">
        <f>IF(N322="nulová",J322,0)</f>
        <v>0</v>
      </c>
      <c r="BJ322" s="17" t="s">
        <v>21</v>
      </c>
      <c r="BK322" s="148">
        <f>ROUND(I322*H322,2)</f>
        <v>0</v>
      </c>
      <c r="BL322" s="17" t="s">
        <v>193</v>
      </c>
      <c r="BM322" s="147" t="s">
        <v>630</v>
      </c>
    </row>
    <row r="323" spans="2:65" s="1" customFormat="1" ht="19.5">
      <c r="B323" s="32"/>
      <c r="D323" s="149" t="s">
        <v>202</v>
      </c>
      <c r="F323" s="150" t="s">
        <v>629</v>
      </c>
      <c r="I323" s="151"/>
      <c r="L323" s="32"/>
      <c r="M323" s="152"/>
      <c r="T323" s="56"/>
      <c r="AT323" s="17" t="s">
        <v>202</v>
      </c>
      <c r="AU323" s="17" t="s">
        <v>21</v>
      </c>
    </row>
    <row r="324" spans="2:65" s="1" customFormat="1" ht="11.25">
      <c r="B324" s="32"/>
      <c r="D324" s="156" t="s">
        <v>275</v>
      </c>
      <c r="F324" s="157" t="s">
        <v>631</v>
      </c>
      <c r="I324" s="151"/>
      <c r="L324" s="32"/>
      <c r="M324" s="152"/>
      <c r="T324" s="56"/>
      <c r="AT324" s="17" t="s">
        <v>275</v>
      </c>
      <c r="AU324" s="17" t="s">
        <v>21</v>
      </c>
    </row>
    <row r="325" spans="2:65" s="1" customFormat="1" ht="24.2" customHeight="1">
      <c r="B325" s="32"/>
      <c r="C325" s="136" t="s">
        <v>505</v>
      </c>
      <c r="D325" s="136" t="s">
        <v>197</v>
      </c>
      <c r="E325" s="137" t="s">
        <v>632</v>
      </c>
      <c r="F325" s="138" t="s">
        <v>633</v>
      </c>
      <c r="G325" s="139" t="s">
        <v>492</v>
      </c>
      <c r="H325" s="140">
        <v>13</v>
      </c>
      <c r="I325" s="141"/>
      <c r="J325" s="142">
        <f>ROUND(I325*H325,2)</f>
        <v>0</v>
      </c>
      <c r="K325" s="138" t="s">
        <v>272</v>
      </c>
      <c r="L325" s="32"/>
      <c r="M325" s="143" t="s">
        <v>1</v>
      </c>
      <c r="N325" s="144" t="s">
        <v>48</v>
      </c>
      <c r="P325" s="145">
        <f>O325*H325</f>
        <v>0</v>
      </c>
      <c r="Q325" s="145">
        <v>0</v>
      </c>
      <c r="R325" s="145">
        <f>Q325*H325</f>
        <v>0</v>
      </c>
      <c r="S325" s="145">
        <v>0</v>
      </c>
      <c r="T325" s="146">
        <f>S325*H325</f>
        <v>0</v>
      </c>
      <c r="AR325" s="147" t="s">
        <v>193</v>
      </c>
      <c r="AT325" s="147" t="s">
        <v>197</v>
      </c>
      <c r="AU325" s="147" t="s">
        <v>21</v>
      </c>
      <c r="AY325" s="17" t="s">
        <v>194</v>
      </c>
      <c r="BE325" s="148">
        <f>IF(N325="základní",J325,0)</f>
        <v>0</v>
      </c>
      <c r="BF325" s="148">
        <f>IF(N325="snížená",J325,0)</f>
        <v>0</v>
      </c>
      <c r="BG325" s="148">
        <f>IF(N325="zákl. přenesená",J325,0)</f>
        <v>0</v>
      </c>
      <c r="BH325" s="148">
        <f>IF(N325="sníž. přenesená",J325,0)</f>
        <v>0</v>
      </c>
      <c r="BI325" s="148">
        <f>IF(N325="nulová",J325,0)</f>
        <v>0</v>
      </c>
      <c r="BJ325" s="17" t="s">
        <v>21</v>
      </c>
      <c r="BK325" s="148">
        <f>ROUND(I325*H325,2)</f>
        <v>0</v>
      </c>
      <c r="BL325" s="17" t="s">
        <v>193</v>
      </c>
      <c r="BM325" s="147" t="s">
        <v>634</v>
      </c>
    </row>
    <row r="326" spans="2:65" s="1" customFormat="1" ht="19.5">
      <c r="B326" s="32"/>
      <c r="D326" s="149" t="s">
        <v>202</v>
      </c>
      <c r="F326" s="150" t="s">
        <v>633</v>
      </c>
      <c r="I326" s="151"/>
      <c r="L326" s="32"/>
      <c r="M326" s="152"/>
      <c r="T326" s="56"/>
      <c r="AT326" s="17" t="s">
        <v>202</v>
      </c>
      <c r="AU326" s="17" t="s">
        <v>21</v>
      </c>
    </row>
    <row r="327" spans="2:65" s="1" customFormat="1" ht="11.25">
      <c r="B327" s="32"/>
      <c r="D327" s="156" t="s">
        <v>275</v>
      </c>
      <c r="F327" s="157" t="s">
        <v>635</v>
      </c>
      <c r="I327" s="151"/>
      <c r="L327" s="32"/>
      <c r="M327" s="152"/>
      <c r="T327" s="56"/>
      <c r="AT327" s="17" t="s">
        <v>275</v>
      </c>
      <c r="AU327" s="17" t="s">
        <v>21</v>
      </c>
    </row>
    <row r="328" spans="2:65" s="1" customFormat="1" ht="21.75" customHeight="1">
      <c r="B328" s="32"/>
      <c r="C328" s="136" t="s">
        <v>636</v>
      </c>
      <c r="D328" s="136" t="s">
        <v>197</v>
      </c>
      <c r="E328" s="137" t="s">
        <v>637</v>
      </c>
      <c r="F328" s="138" t="s">
        <v>638</v>
      </c>
      <c r="G328" s="139" t="s">
        <v>492</v>
      </c>
      <c r="H328" s="140">
        <v>13</v>
      </c>
      <c r="I328" s="141"/>
      <c r="J328" s="142">
        <f>ROUND(I328*H328,2)</f>
        <v>0</v>
      </c>
      <c r="K328" s="138" t="s">
        <v>272</v>
      </c>
      <c r="L328" s="32"/>
      <c r="M328" s="143" t="s">
        <v>1</v>
      </c>
      <c r="N328" s="144" t="s">
        <v>48</v>
      </c>
      <c r="P328" s="145">
        <f>O328*H328</f>
        <v>0</v>
      </c>
      <c r="Q328" s="145">
        <v>0</v>
      </c>
      <c r="R328" s="145">
        <f>Q328*H328</f>
        <v>0</v>
      </c>
      <c r="S328" s="145">
        <v>0</v>
      </c>
      <c r="T328" s="146">
        <f>S328*H328</f>
        <v>0</v>
      </c>
      <c r="AR328" s="147" t="s">
        <v>193</v>
      </c>
      <c r="AT328" s="147" t="s">
        <v>197</v>
      </c>
      <c r="AU328" s="147" t="s">
        <v>21</v>
      </c>
      <c r="AY328" s="17" t="s">
        <v>194</v>
      </c>
      <c r="BE328" s="148">
        <f>IF(N328="základní",J328,0)</f>
        <v>0</v>
      </c>
      <c r="BF328" s="148">
        <f>IF(N328="snížená",J328,0)</f>
        <v>0</v>
      </c>
      <c r="BG328" s="148">
        <f>IF(N328="zákl. přenesená",J328,0)</f>
        <v>0</v>
      </c>
      <c r="BH328" s="148">
        <f>IF(N328="sníž. přenesená",J328,0)</f>
        <v>0</v>
      </c>
      <c r="BI328" s="148">
        <f>IF(N328="nulová",J328,0)</f>
        <v>0</v>
      </c>
      <c r="BJ328" s="17" t="s">
        <v>21</v>
      </c>
      <c r="BK328" s="148">
        <f>ROUND(I328*H328,2)</f>
        <v>0</v>
      </c>
      <c r="BL328" s="17" t="s">
        <v>193</v>
      </c>
      <c r="BM328" s="147" t="s">
        <v>27</v>
      </c>
    </row>
    <row r="329" spans="2:65" s="1" customFormat="1" ht="11.25">
      <c r="B329" s="32"/>
      <c r="D329" s="149" t="s">
        <v>202</v>
      </c>
      <c r="F329" s="150" t="s">
        <v>638</v>
      </c>
      <c r="I329" s="151"/>
      <c r="L329" s="32"/>
      <c r="M329" s="152"/>
      <c r="T329" s="56"/>
      <c r="AT329" s="17" t="s">
        <v>202</v>
      </c>
      <c r="AU329" s="17" t="s">
        <v>21</v>
      </c>
    </row>
    <row r="330" spans="2:65" s="1" customFormat="1" ht="11.25">
      <c r="B330" s="32"/>
      <c r="D330" s="156" t="s">
        <v>275</v>
      </c>
      <c r="F330" s="157" t="s">
        <v>639</v>
      </c>
      <c r="I330" s="151"/>
      <c r="L330" s="32"/>
      <c r="M330" s="152"/>
      <c r="T330" s="56"/>
      <c r="AT330" s="17" t="s">
        <v>275</v>
      </c>
      <c r="AU330" s="17" t="s">
        <v>21</v>
      </c>
    </row>
    <row r="331" spans="2:65" s="1" customFormat="1" ht="24.2" customHeight="1">
      <c r="B331" s="32"/>
      <c r="C331" s="136" t="s">
        <v>510</v>
      </c>
      <c r="D331" s="136" t="s">
        <v>197</v>
      </c>
      <c r="E331" s="137" t="s">
        <v>640</v>
      </c>
      <c r="F331" s="138" t="s">
        <v>641</v>
      </c>
      <c r="G331" s="139" t="s">
        <v>271</v>
      </c>
      <c r="H331" s="140">
        <v>5</v>
      </c>
      <c r="I331" s="141"/>
      <c r="J331" s="142">
        <f>ROUND(I331*H331,2)</f>
        <v>0</v>
      </c>
      <c r="K331" s="138" t="s">
        <v>272</v>
      </c>
      <c r="L331" s="32"/>
      <c r="M331" s="143" t="s">
        <v>1</v>
      </c>
      <c r="N331" s="144" t="s">
        <v>48</v>
      </c>
      <c r="P331" s="145">
        <f>O331*H331</f>
        <v>0</v>
      </c>
      <c r="Q331" s="145">
        <v>0</v>
      </c>
      <c r="R331" s="145">
        <f>Q331*H331</f>
        <v>0</v>
      </c>
      <c r="S331" s="145">
        <v>0.02</v>
      </c>
      <c r="T331" s="146">
        <f>S331*H331</f>
        <v>0.1</v>
      </c>
      <c r="AR331" s="147" t="s">
        <v>193</v>
      </c>
      <c r="AT331" s="147" t="s">
        <v>197</v>
      </c>
      <c r="AU331" s="147" t="s">
        <v>21</v>
      </c>
      <c r="AY331" s="17" t="s">
        <v>194</v>
      </c>
      <c r="BE331" s="148">
        <f>IF(N331="základní",J331,0)</f>
        <v>0</v>
      </c>
      <c r="BF331" s="148">
        <f>IF(N331="snížená",J331,0)</f>
        <v>0</v>
      </c>
      <c r="BG331" s="148">
        <f>IF(N331="zákl. přenesená",J331,0)</f>
        <v>0</v>
      </c>
      <c r="BH331" s="148">
        <f>IF(N331="sníž. přenesená",J331,0)</f>
        <v>0</v>
      </c>
      <c r="BI331" s="148">
        <f>IF(N331="nulová",J331,0)</f>
        <v>0</v>
      </c>
      <c r="BJ331" s="17" t="s">
        <v>21</v>
      </c>
      <c r="BK331" s="148">
        <f>ROUND(I331*H331,2)</f>
        <v>0</v>
      </c>
      <c r="BL331" s="17" t="s">
        <v>193</v>
      </c>
      <c r="BM331" s="147" t="s">
        <v>642</v>
      </c>
    </row>
    <row r="332" spans="2:65" s="1" customFormat="1" ht="19.5">
      <c r="B332" s="32"/>
      <c r="D332" s="149" t="s">
        <v>202</v>
      </c>
      <c r="F332" s="150" t="s">
        <v>641</v>
      </c>
      <c r="I332" s="151"/>
      <c r="L332" s="32"/>
      <c r="M332" s="152"/>
      <c r="T332" s="56"/>
      <c r="AT332" s="17" t="s">
        <v>202</v>
      </c>
      <c r="AU332" s="17" t="s">
        <v>21</v>
      </c>
    </row>
    <row r="333" spans="2:65" s="1" customFormat="1" ht="11.25">
      <c r="B333" s="32"/>
      <c r="D333" s="156" t="s">
        <v>275</v>
      </c>
      <c r="F333" s="157" t="s">
        <v>643</v>
      </c>
      <c r="I333" s="151"/>
      <c r="L333" s="32"/>
      <c r="M333" s="152"/>
      <c r="T333" s="56"/>
      <c r="AT333" s="17" t="s">
        <v>275</v>
      </c>
      <c r="AU333" s="17" t="s">
        <v>21</v>
      </c>
    </row>
    <row r="334" spans="2:65" s="11" customFormat="1" ht="25.9" customHeight="1">
      <c r="B334" s="124"/>
      <c r="D334" s="125" t="s">
        <v>82</v>
      </c>
      <c r="E334" s="126" t="s">
        <v>644</v>
      </c>
      <c r="F334" s="126" t="s">
        <v>645</v>
      </c>
      <c r="I334" s="127"/>
      <c r="J334" s="128">
        <f>BK334</f>
        <v>0</v>
      </c>
      <c r="L334" s="124"/>
      <c r="M334" s="129"/>
      <c r="P334" s="130">
        <f>SUM(P335:P344)</f>
        <v>0</v>
      </c>
      <c r="R334" s="130">
        <f>SUM(R335:R344)</f>
        <v>0</v>
      </c>
      <c r="T334" s="131">
        <f>SUM(T335:T344)</f>
        <v>0</v>
      </c>
      <c r="AR334" s="125" t="s">
        <v>21</v>
      </c>
      <c r="AT334" s="132" t="s">
        <v>82</v>
      </c>
      <c r="AU334" s="132" t="s">
        <v>83</v>
      </c>
      <c r="AY334" s="125" t="s">
        <v>194</v>
      </c>
      <c r="BK334" s="133">
        <f>SUM(BK335:BK344)</f>
        <v>0</v>
      </c>
    </row>
    <row r="335" spans="2:65" s="1" customFormat="1" ht="21.75" customHeight="1">
      <c r="B335" s="32"/>
      <c r="C335" s="136" t="s">
        <v>646</v>
      </c>
      <c r="D335" s="136" t="s">
        <v>197</v>
      </c>
      <c r="E335" s="137" t="s">
        <v>647</v>
      </c>
      <c r="F335" s="138" t="s">
        <v>648</v>
      </c>
      <c r="G335" s="139" t="s">
        <v>363</v>
      </c>
      <c r="H335" s="140">
        <v>0.65</v>
      </c>
      <c r="I335" s="141"/>
      <c r="J335" s="142">
        <f>ROUND(I335*H335,2)</f>
        <v>0</v>
      </c>
      <c r="K335" s="138" t="s">
        <v>272</v>
      </c>
      <c r="L335" s="32"/>
      <c r="M335" s="143" t="s">
        <v>1</v>
      </c>
      <c r="N335" s="144" t="s">
        <v>48</v>
      </c>
      <c r="P335" s="145">
        <f>O335*H335</f>
        <v>0</v>
      </c>
      <c r="Q335" s="145">
        <v>0</v>
      </c>
      <c r="R335" s="145">
        <f>Q335*H335</f>
        <v>0</v>
      </c>
      <c r="S335" s="145">
        <v>0</v>
      </c>
      <c r="T335" s="146">
        <f>S335*H335</f>
        <v>0</v>
      </c>
      <c r="AR335" s="147" t="s">
        <v>193</v>
      </c>
      <c r="AT335" s="147" t="s">
        <v>197</v>
      </c>
      <c r="AU335" s="147" t="s">
        <v>21</v>
      </c>
      <c r="AY335" s="17" t="s">
        <v>194</v>
      </c>
      <c r="BE335" s="148">
        <f>IF(N335="základní",J335,0)</f>
        <v>0</v>
      </c>
      <c r="BF335" s="148">
        <f>IF(N335="snížená",J335,0)</f>
        <v>0</v>
      </c>
      <c r="BG335" s="148">
        <f>IF(N335="zákl. přenesená",J335,0)</f>
        <v>0</v>
      </c>
      <c r="BH335" s="148">
        <f>IF(N335="sníž. přenesená",J335,0)</f>
        <v>0</v>
      </c>
      <c r="BI335" s="148">
        <f>IF(N335="nulová",J335,0)</f>
        <v>0</v>
      </c>
      <c r="BJ335" s="17" t="s">
        <v>21</v>
      </c>
      <c r="BK335" s="148">
        <f>ROUND(I335*H335,2)</f>
        <v>0</v>
      </c>
      <c r="BL335" s="17" t="s">
        <v>193</v>
      </c>
      <c r="BM335" s="147" t="s">
        <v>649</v>
      </c>
    </row>
    <row r="336" spans="2:65" s="1" customFormat="1" ht="11.25">
      <c r="B336" s="32"/>
      <c r="D336" s="149" t="s">
        <v>202</v>
      </c>
      <c r="F336" s="150" t="s">
        <v>648</v>
      </c>
      <c r="I336" s="151"/>
      <c r="L336" s="32"/>
      <c r="M336" s="152"/>
      <c r="T336" s="56"/>
      <c r="AT336" s="17" t="s">
        <v>202</v>
      </c>
      <c r="AU336" s="17" t="s">
        <v>21</v>
      </c>
    </row>
    <row r="337" spans="2:65" s="1" customFormat="1" ht="11.25">
      <c r="B337" s="32"/>
      <c r="D337" s="156" t="s">
        <v>275</v>
      </c>
      <c r="F337" s="157" t="s">
        <v>650</v>
      </c>
      <c r="I337" s="151"/>
      <c r="L337" s="32"/>
      <c r="M337" s="152"/>
      <c r="T337" s="56"/>
      <c r="AT337" s="17" t="s">
        <v>275</v>
      </c>
      <c r="AU337" s="17" t="s">
        <v>21</v>
      </c>
    </row>
    <row r="338" spans="2:65" s="1" customFormat="1" ht="24.2" customHeight="1">
      <c r="B338" s="32"/>
      <c r="C338" s="136" t="s">
        <v>514</v>
      </c>
      <c r="D338" s="136" t="s">
        <v>197</v>
      </c>
      <c r="E338" s="137" t="s">
        <v>651</v>
      </c>
      <c r="F338" s="138" t="s">
        <v>652</v>
      </c>
      <c r="G338" s="139" t="s">
        <v>363</v>
      </c>
      <c r="H338" s="140">
        <v>2.6</v>
      </c>
      <c r="I338" s="141"/>
      <c r="J338" s="142">
        <f>ROUND(I338*H338,2)</f>
        <v>0</v>
      </c>
      <c r="K338" s="138" t="s">
        <v>272</v>
      </c>
      <c r="L338" s="32"/>
      <c r="M338" s="143" t="s">
        <v>1</v>
      </c>
      <c r="N338" s="144" t="s">
        <v>48</v>
      </c>
      <c r="P338" s="145">
        <f>O338*H338</f>
        <v>0</v>
      </c>
      <c r="Q338" s="145">
        <v>0</v>
      </c>
      <c r="R338" s="145">
        <f>Q338*H338</f>
        <v>0</v>
      </c>
      <c r="S338" s="145">
        <v>0</v>
      </c>
      <c r="T338" s="146">
        <f>S338*H338</f>
        <v>0</v>
      </c>
      <c r="AR338" s="147" t="s">
        <v>193</v>
      </c>
      <c r="AT338" s="147" t="s">
        <v>197</v>
      </c>
      <c r="AU338" s="147" t="s">
        <v>21</v>
      </c>
      <c r="AY338" s="17" t="s">
        <v>194</v>
      </c>
      <c r="BE338" s="148">
        <f>IF(N338="základní",J338,0)</f>
        <v>0</v>
      </c>
      <c r="BF338" s="148">
        <f>IF(N338="snížená",J338,0)</f>
        <v>0</v>
      </c>
      <c r="BG338" s="148">
        <f>IF(N338="zákl. přenesená",J338,0)</f>
        <v>0</v>
      </c>
      <c r="BH338" s="148">
        <f>IF(N338="sníž. přenesená",J338,0)</f>
        <v>0</v>
      </c>
      <c r="BI338" s="148">
        <f>IF(N338="nulová",J338,0)</f>
        <v>0</v>
      </c>
      <c r="BJ338" s="17" t="s">
        <v>21</v>
      </c>
      <c r="BK338" s="148">
        <f>ROUND(I338*H338,2)</f>
        <v>0</v>
      </c>
      <c r="BL338" s="17" t="s">
        <v>193</v>
      </c>
      <c r="BM338" s="147" t="s">
        <v>653</v>
      </c>
    </row>
    <row r="339" spans="2:65" s="1" customFormat="1" ht="11.25">
      <c r="B339" s="32"/>
      <c r="D339" s="149" t="s">
        <v>202</v>
      </c>
      <c r="F339" s="150" t="s">
        <v>652</v>
      </c>
      <c r="I339" s="151"/>
      <c r="L339" s="32"/>
      <c r="M339" s="152"/>
      <c r="T339" s="56"/>
      <c r="AT339" s="17" t="s">
        <v>202</v>
      </c>
      <c r="AU339" s="17" t="s">
        <v>21</v>
      </c>
    </row>
    <row r="340" spans="2:65" s="1" customFormat="1" ht="11.25">
      <c r="B340" s="32"/>
      <c r="D340" s="156" t="s">
        <v>275</v>
      </c>
      <c r="F340" s="157" t="s">
        <v>654</v>
      </c>
      <c r="I340" s="151"/>
      <c r="L340" s="32"/>
      <c r="M340" s="152"/>
      <c r="T340" s="56"/>
      <c r="AT340" s="17" t="s">
        <v>275</v>
      </c>
      <c r="AU340" s="17" t="s">
        <v>21</v>
      </c>
    </row>
    <row r="341" spans="2:65" s="14" customFormat="1" ht="11.25">
      <c r="B341" s="182"/>
      <c r="D341" s="149" t="s">
        <v>283</v>
      </c>
      <c r="E341" s="183" t="s">
        <v>1</v>
      </c>
      <c r="F341" s="184" t="s">
        <v>655</v>
      </c>
      <c r="H341" s="183" t="s">
        <v>1</v>
      </c>
      <c r="I341" s="185"/>
      <c r="L341" s="182"/>
      <c r="M341" s="186"/>
      <c r="T341" s="187"/>
      <c r="AT341" s="183" t="s">
        <v>283</v>
      </c>
      <c r="AU341" s="183" t="s">
        <v>21</v>
      </c>
      <c r="AV341" s="14" t="s">
        <v>21</v>
      </c>
      <c r="AW341" s="14" t="s">
        <v>38</v>
      </c>
      <c r="AX341" s="14" t="s">
        <v>83</v>
      </c>
      <c r="AY341" s="183" t="s">
        <v>194</v>
      </c>
    </row>
    <row r="342" spans="2:65" s="14" customFormat="1" ht="11.25">
      <c r="B342" s="182"/>
      <c r="D342" s="149" t="s">
        <v>283</v>
      </c>
      <c r="E342" s="183" t="s">
        <v>1</v>
      </c>
      <c r="F342" s="184" t="s">
        <v>656</v>
      </c>
      <c r="H342" s="183" t="s">
        <v>1</v>
      </c>
      <c r="I342" s="185"/>
      <c r="L342" s="182"/>
      <c r="M342" s="186"/>
      <c r="T342" s="187"/>
      <c r="AT342" s="183" t="s">
        <v>283</v>
      </c>
      <c r="AU342" s="183" t="s">
        <v>21</v>
      </c>
      <c r="AV342" s="14" t="s">
        <v>21</v>
      </c>
      <c r="AW342" s="14" t="s">
        <v>38</v>
      </c>
      <c r="AX342" s="14" t="s">
        <v>83</v>
      </c>
      <c r="AY342" s="183" t="s">
        <v>194</v>
      </c>
    </row>
    <row r="343" spans="2:65" s="12" customFormat="1" ht="11.25">
      <c r="B343" s="158"/>
      <c r="D343" s="149" t="s">
        <v>283</v>
      </c>
      <c r="E343" s="159" t="s">
        <v>1</v>
      </c>
      <c r="F343" s="160" t="s">
        <v>657</v>
      </c>
      <c r="H343" s="161">
        <v>2.6</v>
      </c>
      <c r="I343" s="162"/>
      <c r="L343" s="158"/>
      <c r="M343" s="163"/>
      <c r="T343" s="164"/>
      <c r="AT343" s="159" t="s">
        <v>283</v>
      </c>
      <c r="AU343" s="159" t="s">
        <v>21</v>
      </c>
      <c r="AV343" s="12" t="s">
        <v>91</v>
      </c>
      <c r="AW343" s="12" t="s">
        <v>38</v>
      </c>
      <c r="AX343" s="12" t="s">
        <v>83</v>
      </c>
      <c r="AY343" s="159" t="s">
        <v>194</v>
      </c>
    </row>
    <row r="344" spans="2:65" s="13" customFormat="1" ht="11.25">
      <c r="B344" s="165"/>
      <c r="D344" s="149" t="s">
        <v>283</v>
      </c>
      <c r="E344" s="166" t="s">
        <v>1</v>
      </c>
      <c r="F344" s="167" t="s">
        <v>285</v>
      </c>
      <c r="H344" s="168">
        <v>2.6</v>
      </c>
      <c r="I344" s="169"/>
      <c r="L344" s="165"/>
      <c r="M344" s="170"/>
      <c r="T344" s="171"/>
      <c r="AT344" s="166" t="s">
        <v>283</v>
      </c>
      <c r="AU344" s="166" t="s">
        <v>21</v>
      </c>
      <c r="AV344" s="13" t="s">
        <v>193</v>
      </c>
      <c r="AW344" s="13" t="s">
        <v>38</v>
      </c>
      <c r="AX344" s="13" t="s">
        <v>21</v>
      </c>
      <c r="AY344" s="166" t="s">
        <v>194</v>
      </c>
    </row>
    <row r="345" spans="2:65" s="11" customFormat="1" ht="25.9" customHeight="1">
      <c r="B345" s="124"/>
      <c r="D345" s="125" t="s">
        <v>82</v>
      </c>
      <c r="E345" s="126" t="s">
        <v>658</v>
      </c>
      <c r="F345" s="126" t="s">
        <v>659</v>
      </c>
      <c r="I345" s="127"/>
      <c r="J345" s="128">
        <f>BK345</f>
        <v>0</v>
      </c>
      <c r="L345" s="124"/>
      <c r="M345" s="129"/>
      <c r="P345" s="130">
        <f>SUM(P346:P348)</f>
        <v>0</v>
      </c>
      <c r="R345" s="130">
        <f>SUM(R346:R348)</f>
        <v>0</v>
      </c>
      <c r="T345" s="131">
        <f>SUM(T346:T348)</f>
        <v>0</v>
      </c>
      <c r="AR345" s="125" t="s">
        <v>21</v>
      </c>
      <c r="AT345" s="132" t="s">
        <v>82</v>
      </c>
      <c r="AU345" s="132" t="s">
        <v>83</v>
      </c>
      <c r="AY345" s="125" t="s">
        <v>194</v>
      </c>
      <c r="BK345" s="133">
        <f>SUM(BK346:BK348)</f>
        <v>0</v>
      </c>
    </row>
    <row r="346" spans="2:65" s="1" customFormat="1" ht="33" customHeight="1">
      <c r="B346" s="32"/>
      <c r="C346" s="136" t="s">
        <v>660</v>
      </c>
      <c r="D346" s="136" t="s">
        <v>197</v>
      </c>
      <c r="E346" s="137" t="s">
        <v>661</v>
      </c>
      <c r="F346" s="138" t="s">
        <v>662</v>
      </c>
      <c r="G346" s="139" t="s">
        <v>363</v>
      </c>
      <c r="H346" s="140">
        <v>0.65</v>
      </c>
      <c r="I346" s="141"/>
      <c r="J346" s="142">
        <f>ROUND(I346*H346,2)</f>
        <v>0</v>
      </c>
      <c r="K346" s="138" t="s">
        <v>272</v>
      </c>
      <c r="L346" s="32"/>
      <c r="M346" s="143" t="s">
        <v>1</v>
      </c>
      <c r="N346" s="144" t="s">
        <v>48</v>
      </c>
      <c r="P346" s="145">
        <f>O346*H346</f>
        <v>0</v>
      </c>
      <c r="Q346" s="145">
        <v>0</v>
      </c>
      <c r="R346" s="145">
        <f>Q346*H346</f>
        <v>0</v>
      </c>
      <c r="S346" s="145">
        <v>0</v>
      </c>
      <c r="T346" s="146">
        <f>S346*H346</f>
        <v>0</v>
      </c>
      <c r="AR346" s="147" t="s">
        <v>193</v>
      </c>
      <c r="AT346" s="147" t="s">
        <v>197</v>
      </c>
      <c r="AU346" s="147" t="s">
        <v>21</v>
      </c>
      <c r="AY346" s="17" t="s">
        <v>194</v>
      </c>
      <c r="BE346" s="148">
        <f>IF(N346="základní",J346,0)</f>
        <v>0</v>
      </c>
      <c r="BF346" s="148">
        <f>IF(N346="snížená",J346,0)</f>
        <v>0</v>
      </c>
      <c r="BG346" s="148">
        <f>IF(N346="zákl. přenesená",J346,0)</f>
        <v>0</v>
      </c>
      <c r="BH346" s="148">
        <f>IF(N346="sníž. přenesená",J346,0)</f>
        <v>0</v>
      </c>
      <c r="BI346" s="148">
        <f>IF(N346="nulová",J346,0)</f>
        <v>0</v>
      </c>
      <c r="BJ346" s="17" t="s">
        <v>21</v>
      </c>
      <c r="BK346" s="148">
        <f>ROUND(I346*H346,2)</f>
        <v>0</v>
      </c>
      <c r="BL346" s="17" t="s">
        <v>193</v>
      </c>
      <c r="BM346" s="147" t="s">
        <v>663</v>
      </c>
    </row>
    <row r="347" spans="2:65" s="1" customFormat="1" ht="29.25">
      <c r="B347" s="32"/>
      <c r="D347" s="149" t="s">
        <v>202</v>
      </c>
      <c r="F347" s="150" t="s">
        <v>664</v>
      </c>
      <c r="I347" s="151"/>
      <c r="L347" s="32"/>
      <c r="M347" s="152"/>
      <c r="T347" s="56"/>
      <c r="AT347" s="17" t="s">
        <v>202</v>
      </c>
      <c r="AU347" s="17" t="s">
        <v>21</v>
      </c>
    </row>
    <row r="348" spans="2:65" s="1" customFormat="1" ht="11.25">
      <c r="B348" s="32"/>
      <c r="D348" s="156" t="s">
        <v>275</v>
      </c>
      <c r="F348" s="157" t="s">
        <v>665</v>
      </c>
      <c r="I348" s="151"/>
      <c r="L348" s="32"/>
      <c r="M348" s="152"/>
      <c r="T348" s="56"/>
      <c r="AT348" s="17" t="s">
        <v>275</v>
      </c>
      <c r="AU348" s="17" t="s">
        <v>21</v>
      </c>
    </row>
    <row r="349" spans="2:65" s="11" customFormat="1" ht="25.9" customHeight="1">
      <c r="B349" s="124"/>
      <c r="D349" s="125" t="s">
        <v>82</v>
      </c>
      <c r="E349" s="126" t="s">
        <v>666</v>
      </c>
      <c r="F349" s="126" t="s">
        <v>667</v>
      </c>
      <c r="I349" s="127"/>
      <c r="J349" s="128">
        <f>BK349</f>
        <v>0</v>
      </c>
      <c r="L349" s="124"/>
      <c r="M349" s="129"/>
      <c r="P349" s="130">
        <f>SUM(P350:P352)</f>
        <v>0</v>
      </c>
      <c r="R349" s="130">
        <f>SUM(R350:R352)</f>
        <v>0</v>
      </c>
      <c r="T349" s="131">
        <f>SUM(T350:T352)</f>
        <v>0</v>
      </c>
      <c r="AR349" s="125" t="s">
        <v>21</v>
      </c>
      <c r="AT349" s="132" t="s">
        <v>82</v>
      </c>
      <c r="AU349" s="132" t="s">
        <v>83</v>
      </c>
      <c r="AY349" s="125" t="s">
        <v>194</v>
      </c>
      <c r="BK349" s="133">
        <f>SUM(BK350:BK352)</f>
        <v>0</v>
      </c>
    </row>
    <row r="350" spans="2:65" s="1" customFormat="1" ht="33" customHeight="1">
      <c r="B350" s="32"/>
      <c r="C350" s="136" t="s">
        <v>519</v>
      </c>
      <c r="D350" s="136" t="s">
        <v>197</v>
      </c>
      <c r="E350" s="137" t="s">
        <v>668</v>
      </c>
      <c r="F350" s="138" t="s">
        <v>669</v>
      </c>
      <c r="G350" s="139" t="s">
        <v>363</v>
      </c>
      <c r="H350" s="140">
        <v>2179.2139999999999</v>
      </c>
      <c r="I350" s="141"/>
      <c r="J350" s="142">
        <f>ROUND(I350*H350,2)</f>
        <v>0</v>
      </c>
      <c r="K350" s="138" t="s">
        <v>272</v>
      </c>
      <c r="L350" s="32"/>
      <c r="M350" s="143" t="s">
        <v>1</v>
      </c>
      <c r="N350" s="144" t="s">
        <v>48</v>
      </c>
      <c r="P350" s="145">
        <f>O350*H350</f>
        <v>0</v>
      </c>
      <c r="Q350" s="145">
        <v>0</v>
      </c>
      <c r="R350" s="145">
        <f>Q350*H350</f>
        <v>0</v>
      </c>
      <c r="S350" s="145">
        <v>0</v>
      </c>
      <c r="T350" s="146">
        <f>S350*H350</f>
        <v>0</v>
      </c>
      <c r="AR350" s="147" t="s">
        <v>193</v>
      </c>
      <c r="AT350" s="147" t="s">
        <v>197</v>
      </c>
      <c r="AU350" s="147" t="s">
        <v>21</v>
      </c>
      <c r="AY350" s="17" t="s">
        <v>194</v>
      </c>
      <c r="BE350" s="148">
        <f>IF(N350="základní",J350,0)</f>
        <v>0</v>
      </c>
      <c r="BF350" s="148">
        <f>IF(N350="snížená",J350,0)</f>
        <v>0</v>
      </c>
      <c r="BG350" s="148">
        <f>IF(N350="zákl. přenesená",J350,0)</f>
        <v>0</v>
      </c>
      <c r="BH350" s="148">
        <f>IF(N350="sníž. přenesená",J350,0)</f>
        <v>0</v>
      </c>
      <c r="BI350" s="148">
        <f>IF(N350="nulová",J350,0)</f>
        <v>0</v>
      </c>
      <c r="BJ350" s="17" t="s">
        <v>21</v>
      </c>
      <c r="BK350" s="148">
        <f>ROUND(I350*H350,2)</f>
        <v>0</v>
      </c>
      <c r="BL350" s="17" t="s">
        <v>193</v>
      </c>
      <c r="BM350" s="147" t="s">
        <v>670</v>
      </c>
    </row>
    <row r="351" spans="2:65" s="1" customFormat="1" ht="19.5">
      <c r="B351" s="32"/>
      <c r="D351" s="149" t="s">
        <v>202</v>
      </c>
      <c r="F351" s="150" t="s">
        <v>669</v>
      </c>
      <c r="I351" s="151"/>
      <c r="L351" s="32"/>
      <c r="M351" s="152"/>
      <c r="T351" s="56"/>
      <c r="AT351" s="17" t="s">
        <v>202</v>
      </c>
      <c r="AU351" s="17" t="s">
        <v>21</v>
      </c>
    </row>
    <row r="352" spans="2:65" s="1" customFormat="1" ht="11.25">
      <c r="B352" s="32"/>
      <c r="D352" s="156" t="s">
        <v>275</v>
      </c>
      <c r="F352" s="157" t="s">
        <v>671</v>
      </c>
      <c r="I352" s="151"/>
      <c r="L352" s="32"/>
      <c r="M352" s="153"/>
      <c r="N352" s="154"/>
      <c r="O352" s="154"/>
      <c r="P352" s="154"/>
      <c r="Q352" s="154"/>
      <c r="R352" s="154"/>
      <c r="S352" s="154"/>
      <c r="T352" s="155"/>
      <c r="AT352" s="17" t="s">
        <v>275</v>
      </c>
      <c r="AU352" s="17" t="s">
        <v>21</v>
      </c>
    </row>
    <row r="353" spans="2:12" s="1" customFormat="1" ht="6.95" customHeight="1">
      <c r="B353" s="44"/>
      <c r="C353" s="45"/>
      <c r="D353" s="45"/>
      <c r="E353" s="45"/>
      <c r="F353" s="45"/>
      <c r="G353" s="45"/>
      <c r="H353" s="45"/>
      <c r="I353" s="45"/>
      <c r="J353" s="45"/>
      <c r="K353" s="45"/>
      <c r="L353" s="32"/>
    </row>
  </sheetData>
  <sheetProtection algorithmName="SHA-512" hashValue="7Q5LknT3O/Ksemq/XNz/Hkg7h6We+2YE7qPd4FWkfEDkSRaAW5DxJjJeXb0MtmbCJE91gnEooOVIzzKFXyRYSA==" saltValue="r0Jk3rOyMSl3fsgS9ierRBh57BOb+cWy6wrde4b7hld2a9IdBMJyWB3ZMEr2rfSuc8FwTTl4k4goZc8PcBzz9A==" spinCount="100000" sheet="1" objects="1" scenarios="1" formatColumns="0" formatRows="0" autoFilter="0"/>
  <autoFilter ref="C127:K352" xr:uid="{00000000-0009-0000-0000-000003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hyperlinks>
    <hyperlink ref="F132" r:id="rId1" xr:uid="{00000000-0004-0000-0300-000000000000}"/>
    <hyperlink ref="F135" r:id="rId2" xr:uid="{00000000-0004-0000-0300-000001000000}"/>
    <hyperlink ref="F142" r:id="rId3" xr:uid="{00000000-0004-0000-0300-000002000000}"/>
    <hyperlink ref="F148" r:id="rId4" xr:uid="{00000000-0004-0000-0300-000003000000}"/>
    <hyperlink ref="F154" r:id="rId5" xr:uid="{00000000-0004-0000-0300-000004000000}"/>
    <hyperlink ref="F160" r:id="rId6" xr:uid="{00000000-0004-0000-0300-000005000000}"/>
    <hyperlink ref="F170" r:id="rId7" xr:uid="{00000000-0004-0000-0300-000006000000}"/>
    <hyperlink ref="F182" r:id="rId8" xr:uid="{00000000-0004-0000-0300-000007000000}"/>
    <hyperlink ref="F187" r:id="rId9" xr:uid="{00000000-0004-0000-0300-000008000000}"/>
    <hyperlink ref="F190" r:id="rId10" xr:uid="{00000000-0004-0000-0300-000009000000}"/>
    <hyperlink ref="F197" r:id="rId11" xr:uid="{00000000-0004-0000-0300-00000A000000}"/>
    <hyperlink ref="F205" r:id="rId12" xr:uid="{00000000-0004-0000-0300-00000B000000}"/>
    <hyperlink ref="F210" r:id="rId13" xr:uid="{00000000-0004-0000-0300-00000C000000}"/>
    <hyperlink ref="F213" r:id="rId14" xr:uid="{00000000-0004-0000-0300-00000D000000}"/>
    <hyperlink ref="F219" r:id="rId15" xr:uid="{00000000-0004-0000-0300-00000E000000}"/>
    <hyperlink ref="F226" r:id="rId16" xr:uid="{00000000-0004-0000-0300-00000F000000}"/>
    <hyperlink ref="F230" r:id="rId17" xr:uid="{00000000-0004-0000-0300-000010000000}"/>
    <hyperlink ref="F233" r:id="rId18" xr:uid="{00000000-0004-0000-0300-000011000000}"/>
    <hyperlink ref="F236" r:id="rId19" xr:uid="{00000000-0004-0000-0300-000012000000}"/>
    <hyperlink ref="F239" r:id="rId20" xr:uid="{00000000-0004-0000-0300-000013000000}"/>
    <hyperlink ref="F242" r:id="rId21" xr:uid="{00000000-0004-0000-0300-000014000000}"/>
    <hyperlink ref="F245" r:id="rId22" xr:uid="{00000000-0004-0000-0300-000015000000}"/>
    <hyperlink ref="F248" r:id="rId23" xr:uid="{00000000-0004-0000-0300-000016000000}"/>
    <hyperlink ref="F251" r:id="rId24" xr:uid="{00000000-0004-0000-0300-000017000000}"/>
    <hyperlink ref="F254" r:id="rId25" xr:uid="{00000000-0004-0000-0300-000018000000}"/>
    <hyperlink ref="F265" r:id="rId26" xr:uid="{00000000-0004-0000-0300-000019000000}"/>
    <hyperlink ref="F273" r:id="rId27" xr:uid="{00000000-0004-0000-0300-00001A000000}"/>
    <hyperlink ref="F287" r:id="rId28" xr:uid="{00000000-0004-0000-0300-00001B000000}"/>
    <hyperlink ref="F298" r:id="rId29" xr:uid="{00000000-0004-0000-0300-00001C000000}"/>
    <hyperlink ref="F301" r:id="rId30" xr:uid="{00000000-0004-0000-0300-00001D000000}"/>
    <hyperlink ref="F306" r:id="rId31" xr:uid="{00000000-0004-0000-0300-00001E000000}"/>
    <hyperlink ref="F315" r:id="rId32" xr:uid="{00000000-0004-0000-0300-00001F000000}"/>
    <hyperlink ref="F321" r:id="rId33" xr:uid="{00000000-0004-0000-0300-000020000000}"/>
    <hyperlink ref="F324" r:id="rId34" xr:uid="{00000000-0004-0000-0300-000021000000}"/>
    <hyperlink ref="F327" r:id="rId35" xr:uid="{00000000-0004-0000-0300-000022000000}"/>
    <hyperlink ref="F330" r:id="rId36" xr:uid="{00000000-0004-0000-0300-000023000000}"/>
    <hyperlink ref="F333" r:id="rId37" xr:uid="{00000000-0004-0000-0300-000024000000}"/>
    <hyperlink ref="F337" r:id="rId38" xr:uid="{00000000-0004-0000-0300-000025000000}"/>
    <hyperlink ref="F340" r:id="rId39" xr:uid="{00000000-0004-0000-0300-000026000000}"/>
    <hyperlink ref="F348" r:id="rId40" xr:uid="{00000000-0004-0000-0300-000027000000}"/>
    <hyperlink ref="F352" r:id="rId41" xr:uid="{00000000-0004-0000-0300-00002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3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108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</row>
    <row r="4" spans="2:46" ht="24.95" customHeight="1">
      <c r="B4" s="20"/>
      <c r="D4" s="21" t="s">
        <v>166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0" t="str">
        <f>'Rekapitulace stavby'!K6</f>
        <v>ZTV Pacov II.etapa - pod etapa č.3</v>
      </c>
      <c r="F7" s="241"/>
      <c r="G7" s="241"/>
      <c r="H7" s="241"/>
      <c r="L7" s="20"/>
    </row>
    <row r="8" spans="2:46" ht="12" customHeight="1">
      <c r="B8" s="20"/>
      <c r="D8" s="27" t="s">
        <v>167</v>
      </c>
      <c r="L8" s="20"/>
    </row>
    <row r="9" spans="2:46" s="1" customFormat="1" ht="16.5" customHeight="1">
      <c r="B9" s="32"/>
      <c r="E9" s="240" t="s">
        <v>366</v>
      </c>
      <c r="F9" s="242"/>
      <c r="G9" s="242"/>
      <c r="H9" s="242"/>
      <c r="L9" s="32"/>
    </row>
    <row r="10" spans="2:46" s="1" customFormat="1" ht="12" customHeight="1">
      <c r="B10" s="32"/>
      <c r="D10" s="27" t="s">
        <v>169</v>
      </c>
      <c r="L10" s="32"/>
    </row>
    <row r="11" spans="2:46" s="1" customFormat="1" ht="16.5" customHeight="1">
      <c r="B11" s="32"/>
      <c r="E11" s="205" t="s">
        <v>672</v>
      </c>
      <c r="F11" s="242"/>
      <c r="G11" s="242"/>
      <c r="H11" s="242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19</v>
      </c>
      <c r="F13" s="25" t="s">
        <v>109</v>
      </c>
      <c r="I13" s="27" t="s">
        <v>20</v>
      </c>
      <c r="J13" s="25" t="s">
        <v>1</v>
      </c>
      <c r="L13" s="32"/>
    </row>
    <row r="14" spans="2:46" s="1" customFormat="1" ht="12" customHeight="1">
      <c r="B14" s="32"/>
      <c r="D14" s="27" t="s">
        <v>22</v>
      </c>
      <c r="F14" s="25" t="s">
        <v>23</v>
      </c>
      <c r="I14" s="27" t="s">
        <v>24</v>
      </c>
      <c r="J14" s="52" t="str">
        <f>'Rekapitulace stavby'!AN8</f>
        <v>9. 8. 2024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28</v>
      </c>
      <c r="I16" s="27" t="s">
        <v>29</v>
      </c>
      <c r="J16" s="25" t="s">
        <v>30</v>
      </c>
      <c r="L16" s="32"/>
    </row>
    <row r="17" spans="2:12" s="1" customFormat="1" ht="18" customHeight="1">
      <c r="B17" s="32"/>
      <c r="E17" s="25" t="s">
        <v>23</v>
      </c>
      <c r="I17" s="27" t="s">
        <v>31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32</v>
      </c>
      <c r="I19" s="27" t="s">
        <v>29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3" t="str">
        <f>'Rekapitulace stavby'!E14</f>
        <v>Vyplň údaj</v>
      </c>
      <c r="F20" s="224"/>
      <c r="G20" s="224"/>
      <c r="H20" s="224"/>
      <c r="I20" s="27" t="s">
        <v>31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34</v>
      </c>
      <c r="I22" s="27" t="s">
        <v>29</v>
      </c>
      <c r="J22" s="25" t="s">
        <v>35</v>
      </c>
      <c r="L22" s="32"/>
    </row>
    <row r="23" spans="2:12" s="1" customFormat="1" ht="18" customHeight="1">
      <c r="B23" s="32"/>
      <c r="E23" s="25" t="s">
        <v>36</v>
      </c>
      <c r="I23" s="27" t="s">
        <v>31</v>
      </c>
      <c r="J23" s="25" t="s">
        <v>37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39</v>
      </c>
      <c r="I25" s="27" t="s">
        <v>29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31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41</v>
      </c>
      <c r="L28" s="32"/>
    </row>
    <row r="29" spans="2:12" s="7" customFormat="1" ht="298.5" customHeight="1">
      <c r="B29" s="94"/>
      <c r="E29" s="229" t="s">
        <v>368</v>
      </c>
      <c r="F29" s="229"/>
      <c r="G29" s="229"/>
      <c r="H29" s="229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43</v>
      </c>
      <c r="J32" s="66">
        <f>ROUND(J124,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45</v>
      </c>
      <c r="I34" s="35" t="s">
        <v>44</v>
      </c>
      <c r="J34" s="35" t="s">
        <v>46</v>
      </c>
      <c r="L34" s="32"/>
    </row>
    <row r="35" spans="2:12" s="1" customFormat="1" ht="14.45" customHeight="1">
      <c r="B35" s="32"/>
      <c r="D35" s="55" t="s">
        <v>47</v>
      </c>
      <c r="E35" s="27" t="s">
        <v>48</v>
      </c>
      <c r="F35" s="86">
        <f>ROUND((SUM(BE124:BE229)),  2)</f>
        <v>0</v>
      </c>
      <c r="I35" s="96">
        <v>0.21</v>
      </c>
      <c r="J35" s="86">
        <f>ROUND(((SUM(BE124:BE229))*I35),  2)</f>
        <v>0</v>
      </c>
      <c r="L35" s="32"/>
    </row>
    <row r="36" spans="2:12" s="1" customFormat="1" ht="14.45" customHeight="1">
      <c r="B36" s="32"/>
      <c r="E36" s="27" t="s">
        <v>49</v>
      </c>
      <c r="F36" s="86">
        <f>ROUND((SUM(BF124:BF229)),  2)</f>
        <v>0</v>
      </c>
      <c r="I36" s="96">
        <v>0.12</v>
      </c>
      <c r="J36" s="86">
        <f>ROUND(((SUM(BF124:BF229))*I36),  2)</f>
        <v>0</v>
      </c>
      <c r="L36" s="32"/>
    </row>
    <row r="37" spans="2:12" s="1" customFormat="1" ht="14.45" hidden="1" customHeight="1">
      <c r="B37" s="32"/>
      <c r="E37" s="27" t="s">
        <v>50</v>
      </c>
      <c r="F37" s="86">
        <f>ROUND((SUM(BG124:BG229)),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51</v>
      </c>
      <c r="F38" s="86">
        <f>ROUND((SUM(BH124:BH229)),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52</v>
      </c>
      <c r="F39" s="86">
        <f>ROUND((SUM(BI124:BI229)),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53</v>
      </c>
      <c r="E41" s="57"/>
      <c r="F41" s="57"/>
      <c r="G41" s="99" t="s">
        <v>54</v>
      </c>
      <c r="H41" s="100" t="s">
        <v>55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56</v>
      </c>
      <c r="E50" s="42"/>
      <c r="F50" s="42"/>
      <c r="G50" s="41" t="s">
        <v>57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58</v>
      </c>
      <c r="E61" s="34"/>
      <c r="F61" s="103" t="s">
        <v>59</v>
      </c>
      <c r="G61" s="43" t="s">
        <v>58</v>
      </c>
      <c r="H61" s="34"/>
      <c r="I61" s="34"/>
      <c r="J61" s="104" t="s">
        <v>59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60</v>
      </c>
      <c r="E65" s="42"/>
      <c r="F65" s="42"/>
      <c r="G65" s="41" t="s">
        <v>61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58</v>
      </c>
      <c r="E76" s="34"/>
      <c r="F76" s="103" t="s">
        <v>59</v>
      </c>
      <c r="G76" s="43" t="s">
        <v>58</v>
      </c>
      <c r="H76" s="34"/>
      <c r="I76" s="34"/>
      <c r="J76" s="104" t="s">
        <v>59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171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0" t="str">
        <f>E7</f>
        <v>ZTV Pacov II.etapa - pod etapa č.3</v>
      </c>
      <c r="F85" s="241"/>
      <c r="G85" s="241"/>
      <c r="H85" s="241"/>
      <c r="L85" s="32"/>
    </row>
    <row r="86" spans="2:12" ht="12" customHeight="1">
      <c r="B86" s="20"/>
      <c r="C86" s="27" t="s">
        <v>167</v>
      </c>
      <c r="L86" s="20"/>
    </row>
    <row r="87" spans="2:12" s="1" customFormat="1" ht="16.5" customHeight="1">
      <c r="B87" s="32"/>
      <c r="E87" s="240" t="s">
        <v>366</v>
      </c>
      <c r="F87" s="242"/>
      <c r="G87" s="242"/>
      <c r="H87" s="242"/>
      <c r="L87" s="32"/>
    </row>
    <row r="88" spans="2:12" s="1" customFormat="1" ht="12" customHeight="1">
      <c r="B88" s="32"/>
      <c r="C88" s="27" t="s">
        <v>169</v>
      </c>
      <c r="L88" s="32"/>
    </row>
    <row r="89" spans="2:12" s="1" customFormat="1" ht="16.5" customHeight="1">
      <c r="B89" s="32"/>
      <c r="E89" s="205" t="str">
        <f>E11</f>
        <v>IO-02a - Chodník pro pěší</v>
      </c>
      <c r="F89" s="242"/>
      <c r="G89" s="242"/>
      <c r="H89" s="242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22</v>
      </c>
      <c r="F91" s="25" t="str">
        <f>F14</f>
        <v>město Pacov</v>
      </c>
      <c r="I91" s="27" t="s">
        <v>24</v>
      </c>
      <c r="J91" s="52" t="str">
        <f>IF(J14="","",J14)</f>
        <v>9. 8. 2024</v>
      </c>
      <c r="L91" s="32"/>
    </row>
    <row r="92" spans="2:12" s="1" customFormat="1" ht="6.95" customHeight="1">
      <c r="B92" s="32"/>
      <c r="L92" s="32"/>
    </row>
    <row r="93" spans="2:12" s="1" customFormat="1" ht="25.7" customHeight="1">
      <c r="B93" s="32"/>
      <c r="C93" s="27" t="s">
        <v>28</v>
      </c>
      <c r="F93" s="25" t="str">
        <f>E17</f>
        <v>město Pacov</v>
      </c>
      <c r="I93" s="27" t="s">
        <v>34</v>
      </c>
      <c r="J93" s="30" t="str">
        <f>E23</f>
        <v>PROJEKT CENTRUM NOVA s.r.o.</v>
      </c>
      <c r="L93" s="32"/>
    </row>
    <row r="94" spans="2:12" s="1" customFormat="1" ht="15.2" customHeight="1">
      <c r="B94" s="32"/>
      <c r="C94" s="27" t="s">
        <v>32</v>
      </c>
      <c r="F94" s="25" t="str">
        <f>IF(E20="","",E20)</f>
        <v>Vyplň údaj</v>
      </c>
      <c r="I94" s="27" t="s">
        <v>39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172</v>
      </c>
      <c r="D96" s="97"/>
      <c r="E96" s="97"/>
      <c r="F96" s="97"/>
      <c r="G96" s="97"/>
      <c r="H96" s="97"/>
      <c r="I96" s="97"/>
      <c r="J96" s="106" t="s">
        <v>173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174</v>
      </c>
      <c r="J98" s="66">
        <f>J124</f>
        <v>0</v>
      </c>
      <c r="L98" s="32"/>
      <c r="AU98" s="17" t="s">
        <v>175</v>
      </c>
    </row>
    <row r="99" spans="2:47" s="8" customFormat="1" ht="24.95" customHeight="1">
      <c r="B99" s="108"/>
      <c r="D99" s="109" t="s">
        <v>369</v>
      </c>
      <c r="E99" s="110"/>
      <c r="F99" s="110"/>
      <c r="G99" s="110"/>
      <c r="H99" s="110"/>
      <c r="I99" s="110"/>
      <c r="J99" s="111">
        <f>J125</f>
        <v>0</v>
      </c>
      <c r="L99" s="108"/>
    </row>
    <row r="100" spans="2:47" s="8" customFormat="1" ht="24.95" customHeight="1">
      <c r="B100" s="108"/>
      <c r="D100" s="109" t="s">
        <v>673</v>
      </c>
      <c r="E100" s="110"/>
      <c r="F100" s="110"/>
      <c r="G100" s="110"/>
      <c r="H100" s="110"/>
      <c r="I100" s="110"/>
      <c r="J100" s="111">
        <f>J166</f>
        <v>0</v>
      </c>
      <c r="L100" s="108"/>
    </row>
    <row r="101" spans="2:47" s="8" customFormat="1" ht="24.95" customHeight="1">
      <c r="B101" s="108"/>
      <c r="D101" s="109" t="s">
        <v>674</v>
      </c>
      <c r="E101" s="110"/>
      <c r="F101" s="110"/>
      <c r="G101" s="110"/>
      <c r="H101" s="110"/>
      <c r="I101" s="110"/>
      <c r="J101" s="111">
        <f>J210</f>
        <v>0</v>
      </c>
      <c r="L101" s="108"/>
    </row>
    <row r="102" spans="2:47" s="8" customFormat="1" ht="24.95" customHeight="1">
      <c r="B102" s="108"/>
      <c r="D102" s="109" t="s">
        <v>675</v>
      </c>
      <c r="E102" s="110"/>
      <c r="F102" s="110"/>
      <c r="G102" s="110"/>
      <c r="H102" s="110"/>
      <c r="I102" s="110"/>
      <c r="J102" s="111">
        <f>J226</f>
        <v>0</v>
      </c>
      <c r="L102" s="108"/>
    </row>
    <row r="103" spans="2:47" s="1" customFormat="1" ht="21.75" customHeight="1">
      <c r="B103" s="32"/>
      <c r="L103" s="32"/>
    </row>
    <row r="104" spans="2:47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47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47" s="1" customFormat="1" ht="24.95" customHeight="1">
      <c r="B109" s="32"/>
      <c r="C109" s="21" t="s">
        <v>178</v>
      </c>
      <c r="L109" s="32"/>
    </row>
    <row r="110" spans="2:47" s="1" customFormat="1" ht="6.95" customHeight="1">
      <c r="B110" s="32"/>
      <c r="L110" s="32"/>
    </row>
    <row r="111" spans="2:47" s="1" customFormat="1" ht="12" customHeight="1">
      <c r="B111" s="32"/>
      <c r="C111" s="27" t="s">
        <v>16</v>
      </c>
      <c r="L111" s="32"/>
    </row>
    <row r="112" spans="2:47" s="1" customFormat="1" ht="16.5" customHeight="1">
      <c r="B112" s="32"/>
      <c r="E112" s="240" t="str">
        <f>E7</f>
        <v>ZTV Pacov II.etapa - pod etapa č.3</v>
      </c>
      <c r="F112" s="241"/>
      <c r="G112" s="241"/>
      <c r="H112" s="241"/>
      <c r="L112" s="32"/>
    </row>
    <row r="113" spans="2:65" ht="12" customHeight="1">
      <c r="B113" s="20"/>
      <c r="C113" s="27" t="s">
        <v>167</v>
      </c>
      <c r="L113" s="20"/>
    </row>
    <row r="114" spans="2:65" s="1" customFormat="1" ht="16.5" customHeight="1">
      <c r="B114" s="32"/>
      <c r="E114" s="240" t="s">
        <v>366</v>
      </c>
      <c r="F114" s="242"/>
      <c r="G114" s="242"/>
      <c r="H114" s="242"/>
      <c r="L114" s="32"/>
    </row>
    <row r="115" spans="2:65" s="1" customFormat="1" ht="12" customHeight="1">
      <c r="B115" s="32"/>
      <c r="C115" s="27" t="s">
        <v>169</v>
      </c>
      <c r="L115" s="32"/>
    </row>
    <row r="116" spans="2:65" s="1" customFormat="1" ht="16.5" customHeight="1">
      <c r="B116" s="32"/>
      <c r="E116" s="205" t="str">
        <f>E11</f>
        <v>IO-02a - Chodník pro pěší</v>
      </c>
      <c r="F116" s="242"/>
      <c r="G116" s="242"/>
      <c r="H116" s="242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22</v>
      </c>
      <c r="F118" s="25" t="str">
        <f>F14</f>
        <v>město Pacov</v>
      </c>
      <c r="I118" s="27" t="s">
        <v>24</v>
      </c>
      <c r="J118" s="52" t="str">
        <f>IF(J14="","",J14)</f>
        <v>9. 8. 2024</v>
      </c>
      <c r="L118" s="32"/>
    </row>
    <row r="119" spans="2:65" s="1" customFormat="1" ht="6.95" customHeight="1">
      <c r="B119" s="32"/>
      <c r="L119" s="32"/>
    </row>
    <row r="120" spans="2:65" s="1" customFormat="1" ht="25.7" customHeight="1">
      <c r="B120" s="32"/>
      <c r="C120" s="27" t="s">
        <v>28</v>
      </c>
      <c r="F120" s="25" t="str">
        <f>E17</f>
        <v>město Pacov</v>
      </c>
      <c r="I120" s="27" t="s">
        <v>34</v>
      </c>
      <c r="J120" s="30" t="str">
        <f>E23</f>
        <v>PROJEKT CENTRUM NOVA s.r.o.</v>
      </c>
      <c r="L120" s="32"/>
    </row>
    <row r="121" spans="2:65" s="1" customFormat="1" ht="15.2" customHeight="1">
      <c r="B121" s="32"/>
      <c r="C121" s="27" t="s">
        <v>32</v>
      </c>
      <c r="F121" s="25" t="str">
        <f>IF(E20="","",E20)</f>
        <v>Vyplň údaj</v>
      </c>
      <c r="I121" s="27" t="s">
        <v>39</v>
      </c>
      <c r="J121" s="30" t="str">
        <f>E26</f>
        <v xml:space="preserve"> 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6"/>
      <c r="C123" s="117" t="s">
        <v>179</v>
      </c>
      <c r="D123" s="118" t="s">
        <v>68</v>
      </c>
      <c r="E123" s="118" t="s">
        <v>64</v>
      </c>
      <c r="F123" s="118" t="s">
        <v>65</v>
      </c>
      <c r="G123" s="118" t="s">
        <v>180</v>
      </c>
      <c r="H123" s="118" t="s">
        <v>181</v>
      </c>
      <c r="I123" s="118" t="s">
        <v>182</v>
      </c>
      <c r="J123" s="118" t="s">
        <v>173</v>
      </c>
      <c r="K123" s="119" t="s">
        <v>183</v>
      </c>
      <c r="L123" s="116"/>
      <c r="M123" s="59" t="s">
        <v>1</v>
      </c>
      <c r="N123" s="60" t="s">
        <v>47</v>
      </c>
      <c r="O123" s="60" t="s">
        <v>184</v>
      </c>
      <c r="P123" s="60" t="s">
        <v>185</v>
      </c>
      <c r="Q123" s="60" t="s">
        <v>186</v>
      </c>
      <c r="R123" s="60" t="s">
        <v>187</v>
      </c>
      <c r="S123" s="60" t="s">
        <v>188</v>
      </c>
      <c r="T123" s="61" t="s">
        <v>189</v>
      </c>
    </row>
    <row r="124" spans="2:65" s="1" customFormat="1" ht="22.9" customHeight="1">
      <c r="B124" s="32"/>
      <c r="C124" s="64" t="s">
        <v>190</v>
      </c>
      <c r="J124" s="120">
        <f>BK124</f>
        <v>0</v>
      </c>
      <c r="L124" s="32"/>
      <c r="M124" s="62"/>
      <c r="N124" s="53"/>
      <c r="O124" s="53"/>
      <c r="P124" s="121">
        <f>P125+P166+P210+P226</f>
        <v>0</v>
      </c>
      <c r="Q124" s="53"/>
      <c r="R124" s="121">
        <f>R125+R166+R210+R226</f>
        <v>386.84228900000005</v>
      </c>
      <c r="S124" s="53"/>
      <c r="T124" s="122">
        <f>T125+T166+T210+T226</f>
        <v>0</v>
      </c>
      <c r="AT124" s="17" t="s">
        <v>82</v>
      </c>
      <c r="AU124" s="17" t="s">
        <v>175</v>
      </c>
      <c r="BK124" s="123">
        <f>BK125+BK166+BK210+BK226</f>
        <v>0</v>
      </c>
    </row>
    <row r="125" spans="2:65" s="11" customFormat="1" ht="25.9" customHeight="1">
      <c r="B125" s="124"/>
      <c r="D125" s="125" t="s">
        <v>82</v>
      </c>
      <c r="E125" s="126" t="s">
        <v>377</v>
      </c>
      <c r="F125" s="126" t="s">
        <v>378</v>
      </c>
      <c r="I125" s="127"/>
      <c r="J125" s="128">
        <f>BK125</f>
        <v>0</v>
      </c>
      <c r="L125" s="124"/>
      <c r="M125" s="129"/>
      <c r="P125" s="130">
        <f>SUM(P126:P165)</f>
        <v>0</v>
      </c>
      <c r="R125" s="130">
        <f>SUM(R126:R165)</f>
        <v>0</v>
      </c>
      <c r="T125" s="131">
        <f>SUM(T126:T165)</f>
        <v>0</v>
      </c>
      <c r="AR125" s="125" t="s">
        <v>21</v>
      </c>
      <c r="AT125" s="132" t="s">
        <v>82</v>
      </c>
      <c r="AU125" s="132" t="s">
        <v>83</v>
      </c>
      <c r="AY125" s="125" t="s">
        <v>194</v>
      </c>
      <c r="BK125" s="133">
        <f>SUM(BK126:BK165)</f>
        <v>0</v>
      </c>
    </row>
    <row r="126" spans="2:65" s="1" customFormat="1" ht="24.2" customHeight="1">
      <c r="B126" s="32"/>
      <c r="C126" s="136" t="s">
        <v>21</v>
      </c>
      <c r="D126" s="136" t="s">
        <v>197</v>
      </c>
      <c r="E126" s="137" t="s">
        <v>393</v>
      </c>
      <c r="F126" s="138" t="s">
        <v>394</v>
      </c>
      <c r="G126" s="139" t="s">
        <v>279</v>
      </c>
      <c r="H126" s="140">
        <v>69</v>
      </c>
      <c r="I126" s="141"/>
      <c r="J126" s="142">
        <f>ROUND(I126*H126,2)</f>
        <v>0</v>
      </c>
      <c r="K126" s="138" t="s">
        <v>272</v>
      </c>
      <c r="L126" s="32"/>
      <c r="M126" s="143" t="s">
        <v>1</v>
      </c>
      <c r="N126" s="144" t="s">
        <v>48</v>
      </c>
      <c r="P126" s="145">
        <f>O126*H126</f>
        <v>0</v>
      </c>
      <c r="Q126" s="145">
        <v>0</v>
      </c>
      <c r="R126" s="145">
        <f>Q126*H126</f>
        <v>0</v>
      </c>
      <c r="S126" s="145">
        <v>0</v>
      </c>
      <c r="T126" s="146">
        <f>S126*H126</f>
        <v>0</v>
      </c>
      <c r="AR126" s="147" t="s">
        <v>193</v>
      </c>
      <c r="AT126" s="147" t="s">
        <v>197</v>
      </c>
      <c r="AU126" s="147" t="s">
        <v>21</v>
      </c>
      <c r="AY126" s="17" t="s">
        <v>194</v>
      </c>
      <c r="BE126" s="148">
        <f>IF(N126="základní",J126,0)</f>
        <v>0</v>
      </c>
      <c r="BF126" s="148">
        <f>IF(N126="snížená",J126,0)</f>
        <v>0</v>
      </c>
      <c r="BG126" s="148">
        <f>IF(N126="zákl. přenesená",J126,0)</f>
        <v>0</v>
      </c>
      <c r="BH126" s="148">
        <f>IF(N126="sníž. přenesená",J126,0)</f>
        <v>0</v>
      </c>
      <c r="BI126" s="148">
        <f>IF(N126="nulová",J126,0)</f>
        <v>0</v>
      </c>
      <c r="BJ126" s="17" t="s">
        <v>21</v>
      </c>
      <c r="BK126" s="148">
        <f>ROUND(I126*H126,2)</f>
        <v>0</v>
      </c>
      <c r="BL126" s="17" t="s">
        <v>193</v>
      </c>
      <c r="BM126" s="147" t="s">
        <v>676</v>
      </c>
    </row>
    <row r="127" spans="2:65" s="1" customFormat="1" ht="29.25">
      <c r="B127" s="32"/>
      <c r="D127" s="149" t="s">
        <v>202</v>
      </c>
      <c r="F127" s="150" t="s">
        <v>396</v>
      </c>
      <c r="I127" s="151"/>
      <c r="L127" s="32"/>
      <c r="M127" s="152"/>
      <c r="T127" s="56"/>
      <c r="AT127" s="17" t="s">
        <v>202</v>
      </c>
      <c r="AU127" s="17" t="s">
        <v>21</v>
      </c>
    </row>
    <row r="128" spans="2:65" s="1" customFormat="1" ht="11.25">
      <c r="B128" s="32"/>
      <c r="D128" s="156" t="s">
        <v>275</v>
      </c>
      <c r="F128" s="157" t="s">
        <v>397</v>
      </c>
      <c r="I128" s="151"/>
      <c r="L128" s="32"/>
      <c r="M128" s="152"/>
      <c r="T128" s="56"/>
      <c r="AT128" s="17" t="s">
        <v>275</v>
      </c>
      <c r="AU128" s="17" t="s">
        <v>21</v>
      </c>
    </row>
    <row r="129" spans="2:65" s="14" customFormat="1" ht="22.5">
      <c r="B129" s="182"/>
      <c r="D129" s="149" t="s">
        <v>283</v>
      </c>
      <c r="E129" s="183" t="s">
        <v>1</v>
      </c>
      <c r="F129" s="184" t="s">
        <v>677</v>
      </c>
      <c r="H129" s="183" t="s">
        <v>1</v>
      </c>
      <c r="I129" s="185"/>
      <c r="L129" s="182"/>
      <c r="M129" s="186"/>
      <c r="T129" s="187"/>
      <c r="AT129" s="183" t="s">
        <v>283</v>
      </c>
      <c r="AU129" s="183" t="s">
        <v>21</v>
      </c>
      <c r="AV129" s="14" t="s">
        <v>21</v>
      </c>
      <c r="AW129" s="14" t="s">
        <v>38</v>
      </c>
      <c r="AX129" s="14" t="s">
        <v>83</v>
      </c>
      <c r="AY129" s="183" t="s">
        <v>194</v>
      </c>
    </row>
    <row r="130" spans="2:65" s="12" customFormat="1" ht="11.25">
      <c r="B130" s="158"/>
      <c r="D130" s="149" t="s">
        <v>283</v>
      </c>
      <c r="E130" s="159" t="s">
        <v>1</v>
      </c>
      <c r="F130" s="160" t="s">
        <v>678</v>
      </c>
      <c r="H130" s="161">
        <v>69</v>
      </c>
      <c r="I130" s="162"/>
      <c r="L130" s="158"/>
      <c r="M130" s="163"/>
      <c r="T130" s="164"/>
      <c r="AT130" s="159" t="s">
        <v>283</v>
      </c>
      <c r="AU130" s="159" t="s">
        <v>21</v>
      </c>
      <c r="AV130" s="12" t="s">
        <v>91</v>
      </c>
      <c r="AW130" s="12" t="s">
        <v>38</v>
      </c>
      <c r="AX130" s="12" t="s">
        <v>83</v>
      </c>
      <c r="AY130" s="159" t="s">
        <v>194</v>
      </c>
    </row>
    <row r="131" spans="2:65" s="13" customFormat="1" ht="11.25">
      <c r="B131" s="165"/>
      <c r="D131" s="149" t="s">
        <v>283</v>
      </c>
      <c r="E131" s="166" t="s">
        <v>1</v>
      </c>
      <c r="F131" s="167" t="s">
        <v>285</v>
      </c>
      <c r="H131" s="168">
        <v>69</v>
      </c>
      <c r="I131" s="169"/>
      <c r="L131" s="165"/>
      <c r="M131" s="170"/>
      <c r="T131" s="171"/>
      <c r="AT131" s="166" t="s">
        <v>283</v>
      </c>
      <c r="AU131" s="166" t="s">
        <v>21</v>
      </c>
      <c r="AV131" s="13" t="s">
        <v>193</v>
      </c>
      <c r="AW131" s="13" t="s">
        <v>38</v>
      </c>
      <c r="AX131" s="13" t="s">
        <v>21</v>
      </c>
      <c r="AY131" s="166" t="s">
        <v>194</v>
      </c>
    </row>
    <row r="132" spans="2:65" s="1" customFormat="1" ht="33" customHeight="1">
      <c r="B132" s="32"/>
      <c r="C132" s="136" t="s">
        <v>91</v>
      </c>
      <c r="D132" s="136" t="s">
        <v>197</v>
      </c>
      <c r="E132" s="137" t="s">
        <v>679</v>
      </c>
      <c r="F132" s="138" t="s">
        <v>680</v>
      </c>
      <c r="G132" s="139" t="s">
        <v>279</v>
      </c>
      <c r="H132" s="140">
        <v>69</v>
      </c>
      <c r="I132" s="141"/>
      <c r="J132" s="142">
        <f>ROUND(I132*H132,2)</f>
        <v>0</v>
      </c>
      <c r="K132" s="138" t="s">
        <v>272</v>
      </c>
      <c r="L132" s="32"/>
      <c r="M132" s="143" t="s">
        <v>1</v>
      </c>
      <c r="N132" s="144" t="s">
        <v>48</v>
      </c>
      <c r="P132" s="145">
        <f>O132*H132</f>
        <v>0</v>
      </c>
      <c r="Q132" s="145">
        <v>0</v>
      </c>
      <c r="R132" s="145">
        <f>Q132*H132</f>
        <v>0</v>
      </c>
      <c r="S132" s="145">
        <v>0</v>
      </c>
      <c r="T132" s="146">
        <f>S132*H132</f>
        <v>0</v>
      </c>
      <c r="AR132" s="147" t="s">
        <v>193</v>
      </c>
      <c r="AT132" s="147" t="s">
        <v>197</v>
      </c>
      <c r="AU132" s="147" t="s">
        <v>21</v>
      </c>
      <c r="AY132" s="17" t="s">
        <v>194</v>
      </c>
      <c r="BE132" s="148">
        <f>IF(N132="základní",J132,0)</f>
        <v>0</v>
      </c>
      <c r="BF132" s="148">
        <f>IF(N132="snížená",J132,0)</f>
        <v>0</v>
      </c>
      <c r="BG132" s="148">
        <f>IF(N132="zákl. přenesená",J132,0)</f>
        <v>0</v>
      </c>
      <c r="BH132" s="148">
        <f>IF(N132="sníž. přenesená",J132,0)</f>
        <v>0</v>
      </c>
      <c r="BI132" s="148">
        <f>IF(N132="nulová",J132,0)</f>
        <v>0</v>
      </c>
      <c r="BJ132" s="17" t="s">
        <v>21</v>
      </c>
      <c r="BK132" s="148">
        <f>ROUND(I132*H132,2)</f>
        <v>0</v>
      </c>
      <c r="BL132" s="17" t="s">
        <v>193</v>
      </c>
      <c r="BM132" s="147" t="s">
        <v>681</v>
      </c>
    </row>
    <row r="133" spans="2:65" s="1" customFormat="1" ht="29.25">
      <c r="B133" s="32"/>
      <c r="D133" s="149" t="s">
        <v>202</v>
      </c>
      <c r="F133" s="150" t="s">
        <v>682</v>
      </c>
      <c r="I133" s="151"/>
      <c r="L133" s="32"/>
      <c r="M133" s="152"/>
      <c r="T133" s="56"/>
      <c r="AT133" s="17" t="s">
        <v>202</v>
      </c>
      <c r="AU133" s="17" t="s">
        <v>21</v>
      </c>
    </row>
    <row r="134" spans="2:65" s="1" customFormat="1" ht="11.25">
      <c r="B134" s="32"/>
      <c r="D134" s="156" t="s">
        <v>275</v>
      </c>
      <c r="F134" s="157" t="s">
        <v>683</v>
      </c>
      <c r="I134" s="151"/>
      <c r="L134" s="32"/>
      <c r="M134" s="152"/>
      <c r="T134" s="56"/>
      <c r="AT134" s="17" t="s">
        <v>275</v>
      </c>
      <c r="AU134" s="17" t="s">
        <v>21</v>
      </c>
    </row>
    <row r="135" spans="2:65" s="14" customFormat="1" ht="11.25">
      <c r="B135" s="182"/>
      <c r="D135" s="149" t="s">
        <v>283</v>
      </c>
      <c r="E135" s="183" t="s">
        <v>1</v>
      </c>
      <c r="F135" s="184" t="s">
        <v>405</v>
      </c>
      <c r="H135" s="183" t="s">
        <v>1</v>
      </c>
      <c r="I135" s="185"/>
      <c r="L135" s="182"/>
      <c r="M135" s="186"/>
      <c r="T135" s="187"/>
      <c r="AT135" s="183" t="s">
        <v>283</v>
      </c>
      <c r="AU135" s="183" t="s">
        <v>21</v>
      </c>
      <c r="AV135" s="14" t="s">
        <v>21</v>
      </c>
      <c r="AW135" s="14" t="s">
        <v>38</v>
      </c>
      <c r="AX135" s="14" t="s">
        <v>83</v>
      </c>
      <c r="AY135" s="183" t="s">
        <v>194</v>
      </c>
    </row>
    <row r="136" spans="2:65" s="12" customFormat="1" ht="11.25">
      <c r="B136" s="158"/>
      <c r="D136" s="149" t="s">
        <v>283</v>
      </c>
      <c r="E136" s="159" t="s">
        <v>1</v>
      </c>
      <c r="F136" s="160" t="s">
        <v>678</v>
      </c>
      <c r="H136" s="161">
        <v>69</v>
      </c>
      <c r="I136" s="162"/>
      <c r="L136" s="158"/>
      <c r="M136" s="163"/>
      <c r="T136" s="164"/>
      <c r="AT136" s="159" t="s">
        <v>283</v>
      </c>
      <c r="AU136" s="159" t="s">
        <v>21</v>
      </c>
      <c r="AV136" s="12" t="s">
        <v>91</v>
      </c>
      <c r="AW136" s="12" t="s">
        <v>38</v>
      </c>
      <c r="AX136" s="12" t="s">
        <v>83</v>
      </c>
      <c r="AY136" s="159" t="s">
        <v>194</v>
      </c>
    </row>
    <row r="137" spans="2:65" s="13" customFormat="1" ht="11.25">
      <c r="B137" s="165"/>
      <c r="D137" s="149" t="s">
        <v>283</v>
      </c>
      <c r="E137" s="166" t="s">
        <v>1</v>
      </c>
      <c r="F137" s="167" t="s">
        <v>285</v>
      </c>
      <c r="H137" s="168">
        <v>69</v>
      </c>
      <c r="I137" s="169"/>
      <c r="L137" s="165"/>
      <c r="M137" s="170"/>
      <c r="T137" s="171"/>
      <c r="AT137" s="166" t="s">
        <v>283</v>
      </c>
      <c r="AU137" s="166" t="s">
        <v>21</v>
      </c>
      <c r="AV137" s="13" t="s">
        <v>193</v>
      </c>
      <c r="AW137" s="13" t="s">
        <v>38</v>
      </c>
      <c r="AX137" s="13" t="s">
        <v>21</v>
      </c>
      <c r="AY137" s="166" t="s">
        <v>194</v>
      </c>
    </row>
    <row r="138" spans="2:65" s="1" customFormat="1" ht="37.9" customHeight="1">
      <c r="B138" s="32"/>
      <c r="C138" s="136" t="s">
        <v>208</v>
      </c>
      <c r="D138" s="136" t="s">
        <v>197</v>
      </c>
      <c r="E138" s="137" t="s">
        <v>286</v>
      </c>
      <c r="F138" s="138" t="s">
        <v>287</v>
      </c>
      <c r="G138" s="139" t="s">
        <v>279</v>
      </c>
      <c r="H138" s="140">
        <v>138</v>
      </c>
      <c r="I138" s="141"/>
      <c r="J138" s="142">
        <f>ROUND(I138*H138,2)</f>
        <v>0</v>
      </c>
      <c r="K138" s="138" t="s">
        <v>272</v>
      </c>
      <c r="L138" s="32"/>
      <c r="M138" s="143" t="s">
        <v>1</v>
      </c>
      <c r="N138" s="144" t="s">
        <v>48</v>
      </c>
      <c r="P138" s="145">
        <f>O138*H138</f>
        <v>0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AR138" s="147" t="s">
        <v>193</v>
      </c>
      <c r="AT138" s="147" t="s">
        <v>197</v>
      </c>
      <c r="AU138" s="147" t="s">
        <v>21</v>
      </c>
      <c r="AY138" s="17" t="s">
        <v>194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7" t="s">
        <v>21</v>
      </c>
      <c r="BK138" s="148">
        <f>ROUND(I138*H138,2)</f>
        <v>0</v>
      </c>
      <c r="BL138" s="17" t="s">
        <v>193</v>
      </c>
      <c r="BM138" s="147" t="s">
        <v>684</v>
      </c>
    </row>
    <row r="139" spans="2:65" s="1" customFormat="1" ht="39">
      <c r="B139" s="32"/>
      <c r="D139" s="149" t="s">
        <v>202</v>
      </c>
      <c r="F139" s="150" t="s">
        <v>289</v>
      </c>
      <c r="I139" s="151"/>
      <c r="L139" s="32"/>
      <c r="M139" s="152"/>
      <c r="T139" s="56"/>
      <c r="AT139" s="17" t="s">
        <v>202</v>
      </c>
      <c r="AU139" s="17" t="s">
        <v>21</v>
      </c>
    </row>
    <row r="140" spans="2:65" s="1" customFormat="1" ht="11.25">
      <c r="B140" s="32"/>
      <c r="D140" s="156" t="s">
        <v>275</v>
      </c>
      <c r="F140" s="157" t="s">
        <v>290</v>
      </c>
      <c r="I140" s="151"/>
      <c r="L140" s="32"/>
      <c r="M140" s="152"/>
      <c r="T140" s="56"/>
      <c r="AT140" s="17" t="s">
        <v>275</v>
      </c>
      <c r="AU140" s="17" t="s">
        <v>21</v>
      </c>
    </row>
    <row r="141" spans="2:65" s="14" customFormat="1" ht="11.25">
      <c r="B141" s="182"/>
      <c r="D141" s="149" t="s">
        <v>283</v>
      </c>
      <c r="E141" s="183" t="s">
        <v>1</v>
      </c>
      <c r="F141" s="184" t="s">
        <v>415</v>
      </c>
      <c r="H141" s="183" t="s">
        <v>1</v>
      </c>
      <c r="I141" s="185"/>
      <c r="L141" s="182"/>
      <c r="M141" s="186"/>
      <c r="T141" s="187"/>
      <c r="AT141" s="183" t="s">
        <v>283</v>
      </c>
      <c r="AU141" s="183" t="s">
        <v>21</v>
      </c>
      <c r="AV141" s="14" t="s">
        <v>21</v>
      </c>
      <c r="AW141" s="14" t="s">
        <v>38</v>
      </c>
      <c r="AX141" s="14" t="s">
        <v>83</v>
      </c>
      <c r="AY141" s="183" t="s">
        <v>194</v>
      </c>
    </row>
    <row r="142" spans="2:65" s="12" customFormat="1" ht="11.25">
      <c r="B142" s="158"/>
      <c r="D142" s="149" t="s">
        <v>283</v>
      </c>
      <c r="E142" s="159" t="s">
        <v>1</v>
      </c>
      <c r="F142" s="160" t="s">
        <v>678</v>
      </c>
      <c r="H142" s="161">
        <v>69</v>
      </c>
      <c r="I142" s="162"/>
      <c r="L142" s="158"/>
      <c r="M142" s="163"/>
      <c r="T142" s="164"/>
      <c r="AT142" s="159" t="s">
        <v>283</v>
      </c>
      <c r="AU142" s="159" t="s">
        <v>21</v>
      </c>
      <c r="AV142" s="12" t="s">
        <v>91</v>
      </c>
      <c r="AW142" s="12" t="s">
        <v>38</v>
      </c>
      <c r="AX142" s="12" t="s">
        <v>83</v>
      </c>
      <c r="AY142" s="159" t="s">
        <v>194</v>
      </c>
    </row>
    <row r="143" spans="2:65" s="14" customFormat="1" ht="22.5">
      <c r="B143" s="182"/>
      <c r="D143" s="149" t="s">
        <v>283</v>
      </c>
      <c r="E143" s="183" t="s">
        <v>1</v>
      </c>
      <c r="F143" s="184" t="s">
        <v>685</v>
      </c>
      <c r="H143" s="183" t="s">
        <v>1</v>
      </c>
      <c r="I143" s="185"/>
      <c r="L143" s="182"/>
      <c r="M143" s="186"/>
      <c r="T143" s="187"/>
      <c r="AT143" s="183" t="s">
        <v>283</v>
      </c>
      <c r="AU143" s="183" t="s">
        <v>21</v>
      </c>
      <c r="AV143" s="14" t="s">
        <v>21</v>
      </c>
      <c r="AW143" s="14" t="s">
        <v>38</v>
      </c>
      <c r="AX143" s="14" t="s">
        <v>83</v>
      </c>
      <c r="AY143" s="183" t="s">
        <v>194</v>
      </c>
    </row>
    <row r="144" spans="2:65" s="12" customFormat="1" ht="11.25">
      <c r="B144" s="158"/>
      <c r="D144" s="149" t="s">
        <v>283</v>
      </c>
      <c r="E144" s="159" t="s">
        <v>1</v>
      </c>
      <c r="F144" s="160" t="s">
        <v>678</v>
      </c>
      <c r="H144" s="161">
        <v>69</v>
      </c>
      <c r="I144" s="162"/>
      <c r="L144" s="158"/>
      <c r="M144" s="163"/>
      <c r="T144" s="164"/>
      <c r="AT144" s="159" t="s">
        <v>283</v>
      </c>
      <c r="AU144" s="159" t="s">
        <v>21</v>
      </c>
      <c r="AV144" s="12" t="s">
        <v>91</v>
      </c>
      <c r="AW144" s="12" t="s">
        <v>38</v>
      </c>
      <c r="AX144" s="12" t="s">
        <v>83</v>
      </c>
      <c r="AY144" s="159" t="s">
        <v>194</v>
      </c>
    </row>
    <row r="145" spans="2:65" s="13" customFormat="1" ht="11.25">
      <c r="B145" s="165"/>
      <c r="D145" s="149" t="s">
        <v>283</v>
      </c>
      <c r="E145" s="166" t="s">
        <v>1</v>
      </c>
      <c r="F145" s="167" t="s">
        <v>285</v>
      </c>
      <c r="H145" s="168">
        <v>138</v>
      </c>
      <c r="I145" s="169"/>
      <c r="L145" s="165"/>
      <c r="M145" s="170"/>
      <c r="T145" s="171"/>
      <c r="AT145" s="166" t="s">
        <v>283</v>
      </c>
      <c r="AU145" s="166" t="s">
        <v>21</v>
      </c>
      <c r="AV145" s="13" t="s">
        <v>193</v>
      </c>
      <c r="AW145" s="13" t="s">
        <v>38</v>
      </c>
      <c r="AX145" s="13" t="s">
        <v>21</v>
      </c>
      <c r="AY145" s="166" t="s">
        <v>194</v>
      </c>
    </row>
    <row r="146" spans="2:65" s="1" customFormat="1" ht="24.2" customHeight="1">
      <c r="B146" s="32"/>
      <c r="C146" s="136" t="s">
        <v>193</v>
      </c>
      <c r="D146" s="136" t="s">
        <v>197</v>
      </c>
      <c r="E146" s="137" t="s">
        <v>686</v>
      </c>
      <c r="F146" s="138" t="s">
        <v>687</v>
      </c>
      <c r="G146" s="139" t="s">
        <v>279</v>
      </c>
      <c r="H146" s="140">
        <v>104</v>
      </c>
      <c r="I146" s="141"/>
      <c r="J146" s="142">
        <f>ROUND(I146*H146,2)</f>
        <v>0</v>
      </c>
      <c r="K146" s="138" t="s">
        <v>272</v>
      </c>
      <c r="L146" s="32"/>
      <c r="M146" s="143" t="s">
        <v>1</v>
      </c>
      <c r="N146" s="144" t="s">
        <v>48</v>
      </c>
      <c r="P146" s="145">
        <f>O146*H146</f>
        <v>0</v>
      </c>
      <c r="Q146" s="145">
        <v>0</v>
      </c>
      <c r="R146" s="145">
        <f>Q146*H146</f>
        <v>0</v>
      </c>
      <c r="S146" s="145">
        <v>0</v>
      </c>
      <c r="T146" s="146">
        <f>S146*H146</f>
        <v>0</v>
      </c>
      <c r="AR146" s="147" t="s">
        <v>193</v>
      </c>
      <c r="AT146" s="147" t="s">
        <v>197</v>
      </c>
      <c r="AU146" s="147" t="s">
        <v>21</v>
      </c>
      <c r="AY146" s="17" t="s">
        <v>194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7" t="s">
        <v>21</v>
      </c>
      <c r="BK146" s="148">
        <f>ROUND(I146*H146,2)</f>
        <v>0</v>
      </c>
      <c r="BL146" s="17" t="s">
        <v>193</v>
      </c>
      <c r="BM146" s="147" t="s">
        <v>688</v>
      </c>
    </row>
    <row r="147" spans="2:65" s="1" customFormat="1" ht="29.25">
      <c r="B147" s="32"/>
      <c r="D147" s="149" t="s">
        <v>202</v>
      </c>
      <c r="F147" s="150" t="s">
        <v>689</v>
      </c>
      <c r="I147" s="151"/>
      <c r="L147" s="32"/>
      <c r="M147" s="152"/>
      <c r="T147" s="56"/>
      <c r="AT147" s="17" t="s">
        <v>202</v>
      </c>
      <c r="AU147" s="17" t="s">
        <v>21</v>
      </c>
    </row>
    <row r="148" spans="2:65" s="1" customFormat="1" ht="11.25">
      <c r="B148" s="32"/>
      <c r="D148" s="156" t="s">
        <v>275</v>
      </c>
      <c r="F148" s="157" t="s">
        <v>690</v>
      </c>
      <c r="I148" s="151"/>
      <c r="L148" s="32"/>
      <c r="M148" s="152"/>
      <c r="T148" s="56"/>
      <c r="AT148" s="17" t="s">
        <v>275</v>
      </c>
      <c r="AU148" s="17" t="s">
        <v>21</v>
      </c>
    </row>
    <row r="149" spans="2:65" s="14" customFormat="1" ht="33.75">
      <c r="B149" s="182"/>
      <c r="D149" s="149" t="s">
        <v>283</v>
      </c>
      <c r="E149" s="183" t="s">
        <v>1</v>
      </c>
      <c r="F149" s="184" t="s">
        <v>691</v>
      </c>
      <c r="H149" s="183" t="s">
        <v>1</v>
      </c>
      <c r="I149" s="185"/>
      <c r="L149" s="182"/>
      <c r="M149" s="186"/>
      <c r="T149" s="187"/>
      <c r="AT149" s="183" t="s">
        <v>283</v>
      </c>
      <c r="AU149" s="183" t="s">
        <v>21</v>
      </c>
      <c r="AV149" s="14" t="s">
        <v>21</v>
      </c>
      <c r="AW149" s="14" t="s">
        <v>38</v>
      </c>
      <c r="AX149" s="14" t="s">
        <v>83</v>
      </c>
      <c r="AY149" s="183" t="s">
        <v>194</v>
      </c>
    </row>
    <row r="150" spans="2:65" s="12" customFormat="1" ht="11.25">
      <c r="B150" s="158"/>
      <c r="D150" s="149" t="s">
        <v>283</v>
      </c>
      <c r="E150" s="159" t="s">
        <v>1</v>
      </c>
      <c r="F150" s="160" t="s">
        <v>649</v>
      </c>
      <c r="H150" s="161">
        <v>104</v>
      </c>
      <c r="I150" s="162"/>
      <c r="L150" s="158"/>
      <c r="M150" s="163"/>
      <c r="T150" s="164"/>
      <c r="AT150" s="159" t="s">
        <v>283</v>
      </c>
      <c r="AU150" s="159" t="s">
        <v>21</v>
      </c>
      <c r="AV150" s="12" t="s">
        <v>91</v>
      </c>
      <c r="AW150" s="12" t="s">
        <v>38</v>
      </c>
      <c r="AX150" s="12" t="s">
        <v>83</v>
      </c>
      <c r="AY150" s="159" t="s">
        <v>194</v>
      </c>
    </row>
    <row r="151" spans="2:65" s="13" customFormat="1" ht="11.25">
      <c r="B151" s="165"/>
      <c r="D151" s="149" t="s">
        <v>283</v>
      </c>
      <c r="E151" s="166" t="s">
        <v>1</v>
      </c>
      <c r="F151" s="167" t="s">
        <v>285</v>
      </c>
      <c r="H151" s="168">
        <v>104</v>
      </c>
      <c r="I151" s="169"/>
      <c r="L151" s="165"/>
      <c r="M151" s="170"/>
      <c r="T151" s="171"/>
      <c r="AT151" s="166" t="s">
        <v>283</v>
      </c>
      <c r="AU151" s="166" t="s">
        <v>21</v>
      </c>
      <c r="AV151" s="13" t="s">
        <v>193</v>
      </c>
      <c r="AW151" s="13" t="s">
        <v>38</v>
      </c>
      <c r="AX151" s="13" t="s">
        <v>21</v>
      </c>
      <c r="AY151" s="166" t="s">
        <v>194</v>
      </c>
    </row>
    <row r="152" spans="2:65" s="1" customFormat="1" ht="24.2" customHeight="1">
      <c r="B152" s="32"/>
      <c r="C152" s="136" t="s">
        <v>217</v>
      </c>
      <c r="D152" s="136" t="s">
        <v>197</v>
      </c>
      <c r="E152" s="137" t="s">
        <v>438</v>
      </c>
      <c r="F152" s="138" t="s">
        <v>439</v>
      </c>
      <c r="G152" s="139" t="s">
        <v>279</v>
      </c>
      <c r="H152" s="140">
        <v>8.34</v>
      </c>
      <c r="I152" s="141"/>
      <c r="J152" s="142">
        <f>ROUND(I152*H152,2)</f>
        <v>0</v>
      </c>
      <c r="K152" s="138" t="s">
        <v>272</v>
      </c>
      <c r="L152" s="32"/>
      <c r="M152" s="143" t="s">
        <v>1</v>
      </c>
      <c r="N152" s="144" t="s">
        <v>48</v>
      </c>
      <c r="P152" s="145">
        <f>O152*H152</f>
        <v>0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193</v>
      </c>
      <c r="AT152" s="147" t="s">
        <v>197</v>
      </c>
      <c r="AU152" s="147" t="s">
        <v>21</v>
      </c>
      <c r="AY152" s="17" t="s">
        <v>194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7" t="s">
        <v>21</v>
      </c>
      <c r="BK152" s="148">
        <f>ROUND(I152*H152,2)</f>
        <v>0</v>
      </c>
      <c r="BL152" s="17" t="s">
        <v>193</v>
      </c>
      <c r="BM152" s="147" t="s">
        <v>8</v>
      </c>
    </row>
    <row r="153" spans="2:65" s="1" customFormat="1" ht="11.25">
      <c r="B153" s="32"/>
      <c r="D153" s="149" t="s">
        <v>202</v>
      </c>
      <c r="F153" s="150" t="s">
        <v>439</v>
      </c>
      <c r="I153" s="151"/>
      <c r="L153" s="32"/>
      <c r="M153" s="152"/>
      <c r="T153" s="56"/>
      <c r="AT153" s="17" t="s">
        <v>202</v>
      </c>
      <c r="AU153" s="17" t="s">
        <v>21</v>
      </c>
    </row>
    <row r="154" spans="2:65" s="1" customFormat="1" ht="11.25">
      <c r="B154" s="32"/>
      <c r="D154" s="156" t="s">
        <v>275</v>
      </c>
      <c r="F154" s="157" t="s">
        <v>441</v>
      </c>
      <c r="I154" s="151"/>
      <c r="L154" s="32"/>
      <c r="M154" s="152"/>
      <c r="T154" s="56"/>
      <c r="AT154" s="17" t="s">
        <v>275</v>
      </c>
      <c r="AU154" s="17" t="s">
        <v>21</v>
      </c>
    </row>
    <row r="155" spans="2:65" s="1" customFormat="1" ht="16.5" customHeight="1">
      <c r="B155" s="32"/>
      <c r="C155" s="172" t="s">
        <v>222</v>
      </c>
      <c r="D155" s="172" t="s">
        <v>301</v>
      </c>
      <c r="E155" s="173" t="s">
        <v>692</v>
      </c>
      <c r="F155" s="174" t="s">
        <v>693</v>
      </c>
      <c r="G155" s="175" t="s">
        <v>363</v>
      </c>
      <c r="H155" s="176">
        <v>86.68</v>
      </c>
      <c r="I155" s="177"/>
      <c r="J155" s="178">
        <f>ROUND(I155*H155,2)</f>
        <v>0</v>
      </c>
      <c r="K155" s="174" t="s">
        <v>1</v>
      </c>
      <c r="L155" s="179"/>
      <c r="M155" s="180" t="s">
        <v>1</v>
      </c>
      <c r="N155" s="181" t="s">
        <v>48</v>
      </c>
      <c r="P155" s="145">
        <f>O155*H155</f>
        <v>0</v>
      </c>
      <c r="Q155" s="145">
        <v>0</v>
      </c>
      <c r="R155" s="145">
        <f>Q155*H155</f>
        <v>0</v>
      </c>
      <c r="S155" s="145">
        <v>0</v>
      </c>
      <c r="T155" s="146">
        <f>S155*H155</f>
        <v>0</v>
      </c>
      <c r="AR155" s="147" t="s">
        <v>232</v>
      </c>
      <c r="AT155" s="147" t="s">
        <v>301</v>
      </c>
      <c r="AU155" s="147" t="s">
        <v>21</v>
      </c>
      <c r="AY155" s="17" t="s">
        <v>194</v>
      </c>
      <c r="BE155" s="148">
        <f>IF(N155="základní",J155,0)</f>
        <v>0</v>
      </c>
      <c r="BF155" s="148">
        <f>IF(N155="snížená",J155,0)</f>
        <v>0</v>
      </c>
      <c r="BG155" s="148">
        <f>IF(N155="zákl. přenesená",J155,0)</f>
        <v>0</v>
      </c>
      <c r="BH155" s="148">
        <f>IF(N155="sníž. přenesená",J155,0)</f>
        <v>0</v>
      </c>
      <c r="BI155" s="148">
        <f>IF(N155="nulová",J155,0)</f>
        <v>0</v>
      </c>
      <c r="BJ155" s="17" t="s">
        <v>21</v>
      </c>
      <c r="BK155" s="148">
        <f>ROUND(I155*H155,2)</f>
        <v>0</v>
      </c>
      <c r="BL155" s="17" t="s">
        <v>193</v>
      </c>
      <c r="BM155" s="147" t="s">
        <v>694</v>
      </c>
    </row>
    <row r="156" spans="2:65" s="14" customFormat="1" ht="22.5">
      <c r="B156" s="182"/>
      <c r="D156" s="149" t="s">
        <v>283</v>
      </c>
      <c r="E156" s="183" t="s">
        <v>1</v>
      </c>
      <c r="F156" s="184" t="s">
        <v>695</v>
      </c>
      <c r="H156" s="183" t="s">
        <v>1</v>
      </c>
      <c r="I156" s="185"/>
      <c r="L156" s="182"/>
      <c r="M156" s="186"/>
      <c r="T156" s="187"/>
      <c r="AT156" s="183" t="s">
        <v>283</v>
      </c>
      <c r="AU156" s="183" t="s">
        <v>21</v>
      </c>
      <c r="AV156" s="14" t="s">
        <v>21</v>
      </c>
      <c r="AW156" s="14" t="s">
        <v>38</v>
      </c>
      <c r="AX156" s="14" t="s">
        <v>83</v>
      </c>
      <c r="AY156" s="183" t="s">
        <v>194</v>
      </c>
    </row>
    <row r="157" spans="2:65" s="14" customFormat="1" ht="11.25">
      <c r="B157" s="182"/>
      <c r="D157" s="149" t="s">
        <v>283</v>
      </c>
      <c r="E157" s="183" t="s">
        <v>1</v>
      </c>
      <c r="F157" s="184" t="s">
        <v>696</v>
      </c>
      <c r="H157" s="183" t="s">
        <v>1</v>
      </c>
      <c r="I157" s="185"/>
      <c r="L157" s="182"/>
      <c r="M157" s="186"/>
      <c r="T157" s="187"/>
      <c r="AT157" s="183" t="s">
        <v>283</v>
      </c>
      <c r="AU157" s="183" t="s">
        <v>21</v>
      </c>
      <c r="AV157" s="14" t="s">
        <v>21</v>
      </c>
      <c r="AW157" s="14" t="s">
        <v>38</v>
      </c>
      <c r="AX157" s="14" t="s">
        <v>83</v>
      </c>
      <c r="AY157" s="183" t="s">
        <v>194</v>
      </c>
    </row>
    <row r="158" spans="2:65" s="12" customFormat="1" ht="11.25">
      <c r="B158" s="158"/>
      <c r="D158" s="149" t="s">
        <v>283</v>
      </c>
      <c r="E158" s="159" t="s">
        <v>1</v>
      </c>
      <c r="F158" s="160" t="s">
        <v>697</v>
      </c>
      <c r="H158" s="161">
        <v>86.68</v>
      </c>
      <c r="I158" s="162"/>
      <c r="L158" s="158"/>
      <c r="M158" s="163"/>
      <c r="T158" s="164"/>
      <c r="AT158" s="159" t="s">
        <v>283</v>
      </c>
      <c r="AU158" s="159" t="s">
        <v>21</v>
      </c>
      <c r="AV158" s="12" t="s">
        <v>91</v>
      </c>
      <c r="AW158" s="12" t="s">
        <v>38</v>
      </c>
      <c r="AX158" s="12" t="s">
        <v>83</v>
      </c>
      <c r="AY158" s="159" t="s">
        <v>194</v>
      </c>
    </row>
    <row r="159" spans="2:65" s="13" customFormat="1" ht="11.25">
      <c r="B159" s="165"/>
      <c r="D159" s="149" t="s">
        <v>283</v>
      </c>
      <c r="E159" s="166" t="s">
        <v>1</v>
      </c>
      <c r="F159" s="167" t="s">
        <v>285</v>
      </c>
      <c r="H159" s="168">
        <v>86.68</v>
      </c>
      <c r="I159" s="169"/>
      <c r="L159" s="165"/>
      <c r="M159" s="170"/>
      <c r="T159" s="171"/>
      <c r="AT159" s="166" t="s">
        <v>283</v>
      </c>
      <c r="AU159" s="166" t="s">
        <v>21</v>
      </c>
      <c r="AV159" s="13" t="s">
        <v>193</v>
      </c>
      <c r="AW159" s="13" t="s">
        <v>38</v>
      </c>
      <c r="AX159" s="13" t="s">
        <v>21</v>
      </c>
      <c r="AY159" s="166" t="s">
        <v>194</v>
      </c>
    </row>
    <row r="160" spans="2:65" s="1" customFormat="1" ht="24.2" customHeight="1">
      <c r="B160" s="32"/>
      <c r="C160" s="136" t="s">
        <v>227</v>
      </c>
      <c r="D160" s="136" t="s">
        <v>197</v>
      </c>
      <c r="E160" s="137" t="s">
        <v>442</v>
      </c>
      <c r="F160" s="138" t="s">
        <v>443</v>
      </c>
      <c r="G160" s="139" t="s">
        <v>271</v>
      </c>
      <c r="H160" s="140">
        <v>445</v>
      </c>
      <c r="I160" s="141"/>
      <c r="J160" s="142">
        <f>ROUND(I160*H160,2)</f>
        <v>0</v>
      </c>
      <c r="K160" s="138" t="s">
        <v>272</v>
      </c>
      <c r="L160" s="32"/>
      <c r="M160" s="143" t="s">
        <v>1</v>
      </c>
      <c r="N160" s="144" t="s">
        <v>48</v>
      </c>
      <c r="P160" s="145">
        <f>O160*H160</f>
        <v>0</v>
      </c>
      <c r="Q160" s="145">
        <v>0</v>
      </c>
      <c r="R160" s="145">
        <f>Q160*H160</f>
        <v>0</v>
      </c>
      <c r="S160" s="145">
        <v>0</v>
      </c>
      <c r="T160" s="146">
        <f>S160*H160</f>
        <v>0</v>
      </c>
      <c r="AR160" s="147" t="s">
        <v>193</v>
      </c>
      <c r="AT160" s="147" t="s">
        <v>197</v>
      </c>
      <c r="AU160" s="147" t="s">
        <v>21</v>
      </c>
      <c r="AY160" s="17" t="s">
        <v>194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7" t="s">
        <v>21</v>
      </c>
      <c r="BK160" s="148">
        <f>ROUND(I160*H160,2)</f>
        <v>0</v>
      </c>
      <c r="BL160" s="17" t="s">
        <v>193</v>
      </c>
      <c r="BM160" s="147" t="s">
        <v>698</v>
      </c>
    </row>
    <row r="161" spans="2:65" s="1" customFormat="1" ht="19.5">
      <c r="B161" s="32"/>
      <c r="D161" s="149" t="s">
        <v>202</v>
      </c>
      <c r="F161" s="150" t="s">
        <v>445</v>
      </c>
      <c r="I161" s="151"/>
      <c r="L161" s="32"/>
      <c r="M161" s="152"/>
      <c r="T161" s="56"/>
      <c r="AT161" s="17" t="s">
        <v>202</v>
      </c>
      <c r="AU161" s="17" t="s">
        <v>21</v>
      </c>
    </row>
    <row r="162" spans="2:65" s="1" customFormat="1" ht="11.25">
      <c r="B162" s="32"/>
      <c r="D162" s="156" t="s">
        <v>275</v>
      </c>
      <c r="F162" s="157" t="s">
        <v>446</v>
      </c>
      <c r="I162" s="151"/>
      <c r="L162" s="32"/>
      <c r="M162" s="152"/>
      <c r="T162" s="56"/>
      <c r="AT162" s="17" t="s">
        <v>275</v>
      </c>
      <c r="AU162" s="17" t="s">
        <v>21</v>
      </c>
    </row>
    <row r="163" spans="2:65" s="14" customFormat="1" ht="11.25">
      <c r="B163" s="182"/>
      <c r="D163" s="149" t="s">
        <v>283</v>
      </c>
      <c r="E163" s="183" t="s">
        <v>1</v>
      </c>
      <c r="F163" s="184" t="s">
        <v>405</v>
      </c>
      <c r="H163" s="183" t="s">
        <v>1</v>
      </c>
      <c r="I163" s="185"/>
      <c r="L163" s="182"/>
      <c r="M163" s="186"/>
      <c r="T163" s="187"/>
      <c r="AT163" s="183" t="s">
        <v>283</v>
      </c>
      <c r="AU163" s="183" t="s">
        <v>21</v>
      </c>
      <c r="AV163" s="14" t="s">
        <v>21</v>
      </c>
      <c r="AW163" s="14" t="s">
        <v>38</v>
      </c>
      <c r="AX163" s="14" t="s">
        <v>83</v>
      </c>
      <c r="AY163" s="183" t="s">
        <v>194</v>
      </c>
    </row>
    <row r="164" spans="2:65" s="12" customFormat="1" ht="11.25">
      <c r="B164" s="158"/>
      <c r="D164" s="149" t="s">
        <v>283</v>
      </c>
      <c r="E164" s="159" t="s">
        <v>1</v>
      </c>
      <c r="F164" s="160" t="s">
        <v>699</v>
      </c>
      <c r="H164" s="161">
        <v>445</v>
      </c>
      <c r="I164" s="162"/>
      <c r="L164" s="158"/>
      <c r="M164" s="163"/>
      <c r="T164" s="164"/>
      <c r="AT164" s="159" t="s">
        <v>283</v>
      </c>
      <c r="AU164" s="159" t="s">
        <v>21</v>
      </c>
      <c r="AV164" s="12" t="s">
        <v>91</v>
      </c>
      <c r="AW164" s="12" t="s">
        <v>38</v>
      </c>
      <c r="AX164" s="12" t="s">
        <v>83</v>
      </c>
      <c r="AY164" s="159" t="s">
        <v>194</v>
      </c>
    </row>
    <row r="165" spans="2:65" s="13" customFormat="1" ht="11.25">
      <c r="B165" s="165"/>
      <c r="D165" s="149" t="s">
        <v>283</v>
      </c>
      <c r="E165" s="166" t="s">
        <v>1</v>
      </c>
      <c r="F165" s="167" t="s">
        <v>285</v>
      </c>
      <c r="H165" s="168">
        <v>445</v>
      </c>
      <c r="I165" s="169"/>
      <c r="L165" s="165"/>
      <c r="M165" s="170"/>
      <c r="T165" s="171"/>
      <c r="AT165" s="166" t="s">
        <v>283</v>
      </c>
      <c r="AU165" s="166" t="s">
        <v>21</v>
      </c>
      <c r="AV165" s="13" t="s">
        <v>193</v>
      </c>
      <c r="AW165" s="13" t="s">
        <v>38</v>
      </c>
      <c r="AX165" s="13" t="s">
        <v>21</v>
      </c>
      <c r="AY165" s="166" t="s">
        <v>194</v>
      </c>
    </row>
    <row r="166" spans="2:65" s="11" customFormat="1" ht="25.9" customHeight="1">
      <c r="B166" s="124"/>
      <c r="D166" s="125" t="s">
        <v>82</v>
      </c>
      <c r="E166" s="126" t="s">
        <v>448</v>
      </c>
      <c r="F166" s="126" t="s">
        <v>497</v>
      </c>
      <c r="I166" s="127"/>
      <c r="J166" s="128">
        <f>BK166</f>
        <v>0</v>
      </c>
      <c r="L166" s="124"/>
      <c r="M166" s="129"/>
      <c r="P166" s="130">
        <f>SUM(P167:P209)</f>
        <v>0</v>
      </c>
      <c r="R166" s="130">
        <f>SUM(R167:R209)</f>
        <v>276.53036000000003</v>
      </c>
      <c r="T166" s="131">
        <f>SUM(T167:T209)</f>
        <v>0</v>
      </c>
      <c r="AR166" s="125" t="s">
        <v>21</v>
      </c>
      <c r="AT166" s="132" t="s">
        <v>82</v>
      </c>
      <c r="AU166" s="132" t="s">
        <v>83</v>
      </c>
      <c r="AY166" s="125" t="s">
        <v>194</v>
      </c>
      <c r="BK166" s="133">
        <f>SUM(BK167:BK209)</f>
        <v>0</v>
      </c>
    </row>
    <row r="167" spans="2:65" s="1" customFormat="1" ht="24.2" customHeight="1">
      <c r="B167" s="32"/>
      <c r="C167" s="136" t="s">
        <v>232</v>
      </c>
      <c r="D167" s="136" t="s">
        <v>197</v>
      </c>
      <c r="E167" s="137" t="s">
        <v>700</v>
      </c>
      <c r="F167" s="138" t="s">
        <v>701</v>
      </c>
      <c r="G167" s="139" t="s">
        <v>271</v>
      </c>
      <c r="H167" s="140">
        <v>68</v>
      </c>
      <c r="I167" s="141"/>
      <c r="J167" s="142">
        <f>ROUND(I167*H167,2)</f>
        <v>0</v>
      </c>
      <c r="K167" s="138" t="s">
        <v>272</v>
      </c>
      <c r="L167" s="32"/>
      <c r="M167" s="143" t="s">
        <v>1</v>
      </c>
      <c r="N167" s="144" t="s">
        <v>48</v>
      </c>
      <c r="P167" s="145">
        <f>O167*H167</f>
        <v>0</v>
      </c>
      <c r="Q167" s="145">
        <v>0.29160000000000003</v>
      </c>
      <c r="R167" s="145">
        <f>Q167*H167</f>
        <v>19.828800000000001</v>
      </c>
      <c r="S167" s="145">
        <v>0</v>
      </c>
      <c r="T167" s="146">
        <f>S167*H167</f>
        <v>0</v>
      </c>
      <c r="AR167" s="147" t="s">
        <v>193</v>
      </c>
      <c r="AT167" s="147" t="s">
        <v>197</v>
      </c>
      <c r="AU167" s="147" t="s">
        <v>21</v>
      </c>
      <c r="AY167" s="17" t="s">
        <v>194</v>
      </c>
      <c r="BE167" s="148">
        <f>IF(N167="základní",J167,0)</f>
        <v>0</v>
      </c>
      <c r="BF167" s="148">
        <f>IF(N167="snížená",J167,0)</f>
        <v>0</v>
      </c>
      <c r="BG167" s="148">
        <f>IF(N167="zákl. přenesená",J167,0)</f>
        <v>0</v>
      </c>
      <c r="BH167" s="148">
        <f>IF(N167="sníž. přenesená",J167,0)</f>
        <v>0</v>
      </c>
      <c r="BI167" s="148">
        <f>IF(N167="nulová",J167,0)</f>
        <v>0</v>
      </c>
      <c r="BJ167" s="17" t="s">
        <v>21</v>
      </c>
      <c r="BK167" s="148">
        <f>ROUND(I167*H167,2)</f>
        <v>0</v>
      </c>
      <c r="BL167" s="17" t="s">
        <v>193</v>
      </c>
      <c r="BM167" s="147" t="s">
        <v>479</v>
      </c>
    </row>
    <row r="168" spans="2:65" s="1" customFormat="1" ht="11.25">
      <c r="B168" s="32"/>
      <c r="D168" s="149" t="s">
        <v>202</v>
      </c>
      <c r="F168" s="150" t="s">
        <v>701</v>
      </c>
      <c r="I168" s="151"/>
      <c r="L168" s="32"/>
      <c r="M168" s="152"/>
      <c r="T168" s="56"/>
      <c r="AT168" s="17" t="s">
        <v>202</v>
      </c>
      <c r="AU168" s="17" t="s">
        <v>21</v>
      </c>
    </row>
    <row r="169" spans="2:65" s="1" customFormat="1" ht="11.25">
      <c r="B169" s="32"/>
      <c r="D169" s="156" t="s">
        <v>275</v>
      </c>
      <c r="F169" s="157" t="s">
        <v>702</v>
      </c>
      <c r="I169" s="151"/>
      <c r="L169" s="32"/>
      <c r="M169" s="152"/>
      <c r="T169" s="56"/>
      <c r="AT169" s="17" t="s">
        <v>275</v>
      </c>
      <c r="AU169" s="17" t="s">
        <v>21</v>
      </c>
    </row>
    <row r="170" spans="2:65" s="1" customFormat="1" ht="24.2" customHeight="1">
      <c r="B170" s="32"/>
      <c r="C170" s="136" t="s">
        <v>237</v>
      </c>
      <c r="D170" s="136" t="s">
        <v>197</v>
      </c>
      <c r="E170" s="137" t="s">
        <v>703</v>
      </c>
      <c r="F170" s="138" t="s">
        <v>704</v>
      </c>
      <c r="G170" s="139" t="s">
        <v>271</v>
      </c>
      <c r="H170" s="140">
        <v>68</v>
      </c>
      <c r="I170" s="141"/>
      <c r="J170" s="142">
        <f>ROUND(I170*H170,2)</f>
        <v>0</v>
      </c>
      <c r="K170" s="138" t="s">
        <v>272</v>
      </c>
      <c r="L170" s="32"/>
      <c r="M170" s="143" t="s">
        <v>1</v>
      </c>
      <c r="N170" s="144" t="s">
        <v>48</v>
      </c>
      <c r="P170" s="145">
        <f>O170*H170</f>
        <v>0</v>
      </c>
      <c r="Q170" s="145">
        <v>0.38700000000000001</v>
      </c>
      <c r="R170" s="145">
        <f>Q170*H170</f>
        <v>26.316000000000003</v>
      </c>
      <c r="S170" s="145">
        <v>0</v>
      </c>
      <c r="T170" s="146">
        <f>S170*H170</f>
        <v>0</v>
      </c>
      <c r="AR170" s="147" t="s">
        <v>193</v>
      </c>
      <c r="AT170" s="147" t="s">
        <v>197</v>
      </c>
      <c r="AU170" s="147" t="s">
        <v>21</v>
      </c>
      <c r="AY170" s="17" t="s">
        <v>194</v>
      </c>
      <c r="BE170" s="148">
        <f>IF(N170="základní",J170,0)</f>
        <v>0</v>
      </c>
      <c r="BF170" s="148">
        <f>IF(N170="snížená",J170,0)</f>
        <v>0</v>
      </c>
      <c r="BG170" s="148">
        <f>IF(N170="zákl. přenesená",J170,0)</f>
        <v>0</v>
      </c>
      <c r="BH170" s="148">
        <f>IF(N170="sníž. přenesená",J170,0)</f>
        <v>0</v>
      </c>
      <c r="BI170" s="148">
        <f>IF(N170="nulová",J170,0)</f>
        <v>0</v>
      </c>
      <c r="BJ170" s="17" t="s">
        <v>21</v>
      </c>
      <c r="BK170" s="148">
        <f>ROUND(I170*H170,2)</f>
        <v>0</v>
      </c>
      <c r="BL170" s="17" t="s">
        <v>193</v>
      </c>
      <c r="BM170" s="147" t="s">
        <v>489</v>
      </c>
    </row>
    <row r="171" spans="2:65" s="1" customFormat="1" ht="11.25">
      <c r="B171" s="32"/>
      <c r="D171" s="149" t="s">
        <v>202</v>
      </c>
      <c r="F171" s="150" t="s">
        <v>704</v>
      </c>
      <c r="I171" s="151"/>
      <c r="L171" s="32"/>
      <c r="M171" s="152"/>
      <c r="T171" s="56"/>
      <c r="AT171" s="17" t="s">
        <v>202</v>
      </c>
      <c r="AU171" s="17" t="s">
        <v>21</v>
      </c>
    </row>
    <row r="172" spans="2:65" s="1" customFormat="1" ht="11.25">
      <c r="B172" s="32"/>
      <c r="D172" s="156" t="s">
        <v>275</v>
      </c>
      <c r="F172" s="157" t="s">
        <v>705</v>
      </c>
      <c r="I172" s="151"/>
      <c r="L172" s="32"/>
      <c r="M172" s="152"/>
      <c r="T172" s="56"/>
      <c r="AT172" s="17" t="s">
        <v>275</v>
      </c>
      <c r="AU172" s="17" t="s">
        <v>21</v>
      </c>
    </row>
    <row r="173" spans="2:65" s="1" customFormat="1" ht="16.5" customHeight="1">
      <c r="B173" s="32"/>
      <c r="C173" s="136" t="s">
        <v>26</v>
      </c>
      <c r="D173" s="136" t="s">
        <v>197</v>
      </c>
      <c r="E173" s="137" t="s">
        <v>706</v>
      </c>
      <c r="F173" s="138" t="s">
        <v>707</v>
      </c>
      <c r="G173" s="139" t="s">
        <v>271</v>
      </c>
      <c r="H173" s="140">
        <v>68</v>
      </c>
      <c r="I173" s="141"/>
      <c r="J173" s="142">
        <f>ROUND(I173*H173,2)</f>
        <v>0</v>
      </c>
      <c r="K173" s="138" t="s">
        <v>272</v>
      </c>
      <c r="L173" s="32"/>
      <c r="M173" s="143" t="s">
        <v>1</v>
      </c>
      <c r="N173" s="144" t="s">
        <v>48</v>
      </c>
      <c r="P173" s="145">
        <f>O173*H173</f>
        <v>0</v>
      </c>
      <c r="Q173" s="145">
        <v>6.9000000000000006E-2</v>
      </c>
      <c r="R173" s="145">
        <f>Q173*H173</f>
        <v>4.6920000000000002</v>
      </c>
      <c r="S173" s="145">
        <v>0</v>
      </c>
      <c r="T173" s="146">
        <f>S173*H173</f>
        <v>0</v>
      </c>
      <c r="AR173" s="147" t="s">
        <v>193</v>
      </c>
      <c r="AT173" s="147" t="s">
        <v>197</v>
      </c>
      <c r="AU173" s="147" t="s">
        <v>21</v>
      </c>
      <c r="AY173" s="17" t="s">
        <v>194</v>
      </c>
      <c r="BE173" s="148">
        <f>IF(N173="základní",J173,0)</f>
        <v>0</v>
      </c>
      <c r="BF173" s="148">
        <f>IF(N173="snížená",J173,0)</f>
        <v>0</v>
      </c>
      <c r="BG173" s="148">
        <f>IF(N173="zákl. přenesená",J173,0)</f>
        <v>0</v>
      </c>
      <c r="BH173" s="148">
        <f>IF(N173="sníž. přenesená",J173,0)</f>
        <v>0</v>
      </c>
      <c r="BI173" s="148">
        <f>IF(N173="nulová",J173,0)</f>
        <v>0</v>
      </c>
      <c r="BJ173" s="17" t="s">
        <v>21</v>
      </c>
      <c r="BK173" s="148">
        <f>ROUND(I173*H173,2)</f>
        <v>0</v>
      </c>
      <c r="BL173" s="17" t="s">
        <v>193</v>
      </c>
      <c r="BM173" s="147" t="s">
        <v>502</v>
      </c>
    </row>
    <row r="174" spans="2:65" s="1" customFormat="1" ht="11.25">
      <c r="B174" s="32"/>
      <c r="D174" s="149" t="s">
        <v>202</v>
      </c>
      <c r="F174" s="150" t="s">
        <v>707</v>
      </c>
      <c r="I174" s="151"/>
      <c r="L174" s="32"/>
      <c r="M174" s="152"/>
      <c r="T174" s="56"/>
      <c r="AT174" s="17" t="s">
        <v>202</v>
      </c>
      <c r="AU174" s="17" t="s">
        <v>21</v>
      </c>
    </row>
    <row r="175" spans="2:65" s="1" customFormat="1" ht="11.25">
      <c r="B175" s="32"/>
      <c r="D175" s="156" t="s">
        <v>275</v>
      </c>
      <c r="F175" s="157" t="s">
        <v>708</v>
      </c>
      <c r="I175" s="151"/>
      <c r="L175" s="32"/>
      <c r="M175" s="152"/>
      <c r="T175" s="56"/>
      <c r="AT175" s="17" t="s">
        <v>275</v>
      </c>
      <c r="AU175" s="17" t="s">
        <v>21</v>
      </c>
    </row>
    <row r="176" spans="2:65" s="1" customFormat="1" ht="16.5" customHeight="1">
      <c r="B176" s="32"/>
      <c r="C176" s="136" t="s">
        <v>246</v>
      </c>
      <c r="D176" s="136" t="s">
        <v>197</v>
      </c>
      <c r="E176" s="137" t="s">
        <v>498</v>
      </c>
      <c r="F176" s="138" t="s">
        <v>499</v>
      </c>
      <c r="G176" s="139" t="s">
        <v>271</v>
      </c>
      <c r="H176" s="140">
        <v>338</v>
      </c>
      <c r="I176" s="141"/>
      <c r="J176" s="142">
        <f>ROUND(I176*H176,2)</f>
        <v>0</v>
      </c>
      <c r="K176" s="138" t="s">
        <v>272</v>
      </c>
      <c r="L176" s="32"/>
      <c r="M176" s="143" t="s">
        <v>1</v>
      </c>
      <c r="N176" s="144" t="s">
        <v>48</v>
      </c>
      <c r="P176" s="145">
        <f>O176*H176</f>
        <v>0</v>
      </c>
      <c r="Q176" s="145">
        <v>0.34499999999999997</v>
      </c>
      <c r="R176" s="145">
        <f>Q176*H176</f>
        <v>116.60999999999999</v>
      </c>
      <c r="S176" s="145">
        <v>0</v>
      </c>
      <c r="T176" s="146">
        <f>S176*H176</f>
        <v>0</v>
      </c>
      <c r="AR176" s="147" t="s">
        <v>193</v>
      </c>
      <c r="AT176" s="147" t="s">
        <v>197</v>
      </c>
      <c r="AU176" s="147" t="s">
        <v>21</v>
      </c>
      <c r="AY176" s="17" t="s">
        <v>194</v>
      </c>
      <c r="BE176" s="148">
        <f>IF(N176="základní",J176,0)</f>
        <v>0</v>
      </c>
      <c r="BF176" s="148">
        <f>IF(N176="snížená",J176,0)</f>
        <v>0</v>
      </c>
      <c r="BG176" s="148">
        <f>IF(N176="zákl. přenesená",J176,0)</f>
        <v>0</v>
      </c>
      <c r="BH176" s="148">
        <f>IF(N176="sníž. přenesená",J176,0)</f>
        <v>0</v>
      </c>
      <c r="BI176" s="148">
        <f>IF(N176="nulová",J176,0)</f>
        <v>0</v>
      </c>
      <c r="BJ176" s="17" t="s">
        <v>21</v>
      </c>
      <c r="BK176" s="148">
        <f>ROUND(I176*H176,2)</f>
        <v>0</v>
      </c>
      <c r="BL176" s="17" t="s">
        <v>193</v>
      </c>
      <c r="BM176" s="147" t="s">
        <v>440</v>
      </c>
    </row>
    <row r="177" spans="2:65" s="1" customFormat="1" ht="11.25">
      <c r="B177" s="32"/>
      <c r="D177" s="149" t="s">
        <v>202</v>
      </c>
      <c r="F177" s="150" t="s">
        <v>499</v>
      </c>
      <c r="I177" s="151"/>
      <c r="L177" s="32"/>
      <c r="M177" s="152"/>
      <c r="T177" s="56"/>
      <c r="AT177" s="17" t="s">
        <v>202</v>
      </c>
      <c r="AU177" s="17" t="s">
        <v>21</v>
      </c>
    </row>
    <row r="178" spans="2:65" s="1" customFormat="1" ht="11.25">
      <c r="B178" s="32"/>
      <c r="D178" s="156" t="s">
        <v>275</v>
      </c>
      <c r="F178" s="157" t="s">
        <v>501</v>
      </c>
      <c r="I178" s="151"/>
      <c r="L178" s="32"/>
      <c r="M178" s="152"/>
      <c r="T178" s="56"/>
      <c r="AT178" s="17" t="s">
        <v>275</v>
      </c>
      <c r="AU178" s="17" t="s">
        <v>21</v>
      </c>
    </row>
    <row r="179" spans="2:65" s="1" customFormat="1" ht="16.5" customHeight="1">
      <c r="B179" s="32"/>
      <c r="C179" s="136" t="s">
        <v>8</v>
      </c>
      <c r="D179" s="136" t="s">
        <v>197</v>
      </c>
      <c r="E179" s="137" t="s">
        <v>503</v>
      </c>
      <c r="F179" s="138" t="s">
        <v>504</v>
      </c>
      <c r="G179" s="139" t="s">
        <v>271</v>
      </c>
      <c r="H179" s="140">
        <v>39</v>
      </c>
      <c r="I179" s="141"/>
      <c r="J179" s="142">
        <f>ROUND(I179*H179,2)</f>
        <v>0</v>
      </c>
      <c r="K179" s="138" t="s">
        <v>272</v>
      </c>
      <c r="L179" s="32"/>
      <c r="M179" s="143" t="s">
        <v>1</v>
      </c>
      <c r="N179" s="144" t="s">
        <v>48</v>
      </c>
      <c r="P179" s="145">
        <f>O179*H179</f>
        <v>0</v>
      </c>
      <c r="Q179" s="145">
        <v>0.57499999999999996</v>
      </c>
      <c r="R179" s="145">
        <f>Q179*H179</f>
        <v>22.424999999999997</v>
      </c>
      <c r="S179" s="145">
        <v>0</v>
      </c>
      <c r="T179" s="146">
        <f>S179*H179</f>
        <v>0</v>
      </c>
      <c r="AR179" s="147" t="s">
        <v>193</v>
      </c>
      <c r="AT179" s="147" t="s">
        <v>197</v>
      </c>
      <c r="AU179" s="147" t="s">
        <v>21</v>
      </c>
      <c r="AY179" s="17" t="s">
        <v>194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7" t="s">
        <v>21</v>
      </c>
      <c r="BK179" s="148">
        <f>ROUND(I179*H179,2)</f>
        <v>0</v>
      </c>
      <c r="BL179" s="17" t="s">
        <v>193</v>
      </c>
      <c r="BM179" s="147" t="s">
        <v>521</v>
      </c>
    </row>
    <row r="180" spans="2:65" s="1" customFormat="1" ht="11.25">
      <c r="B180" s="32"/>
      <c r="D180" s="149" t="s">
        <v>202</v>
      </c>
      <c r="F180" s="150" t="s">
        <v>504</v>
      </c>
      <c r="I180" s="151"/>
      <c r="L180" s="32"/>
      <c r="M180" s="152"/>
      <c r="T180" s="56"/>
      <c r="AT180" s="17" t="s">
        <v>202</v>
      </c>
      <c r="AU180" s="17" t="s">
        <v>21</v>
      </c>
    </row>
    <row r="181" spans="2:65" s="1" customFormat="1" ht="11.25">
      <c r="B181" s="32"/>
      <c r="D181" s="156" t="s">
        <v>275</v>
      </c>
      <c r="F181" s="157" t="s">
        <v>506</v>
      </c>
      <c r="I181" s="151"/>
      <c r="L181" s="32"/>
      <c r="M181" s="152"/>
      <c r="T181" s="56"/>
      <c r="AT181" s="17" t="s">
        <v>275</v>
      </c>
      <c r="AU181" s="17" t="s">
        <v>21</v>
      </c>
    </row>
    <row r="182" spans="2:65" s="1" customFormat="1" ht="24.2" customHeight="1">
      <c r="B182" s="32"/>
      <c r="C182" s="136" t="s">
        <v>255</v>
      </c>
      <c r="D182" s="136" t="s">
        <v>197</v>
      </c>
      <c r="E182" s="137" t="s">
        <v>709</v>
      </c>
      <c r="F182" s="138" t="s">
        <v>710</v>
      </c>
      <c r="G182" s="139" t="s">
        <v>271</v>
      </c>
      <c r="H182" s="140">
        <v>338</v>
      </c>
      <c r="I182" s="141"/>
      <c r="J182" s="142">
        <f>ROUND(I182*H182,2)</f>
        <v>0</v>
      </c>
      <c r="K182" s="138" t="s">
        <v>272</v>
      </c>
      <c r="L182" s="32"/>
      <c r="M182" s="143" t="s">
        <v>1</v>
      </c>
      <c r="N182" s="144" t="s">
        <v>48</v>
      </c>
      <c r="P182" s="145">
        <f>O182*H182</f>
        <v>0</v>
      </c>
      <c r="Q182" s="145">
        <v>8.9219999999999994E-2</v>
      </c>
      <c r="R182" s="145">
        <f>Q182*H182</f>
        <v>30.156359999999999</v>
      </c>
      <c r="S182" s="145">
        <v>0</v>
      </c>
      <c r="T182" s="146">
        <f>S182*H182</f>
        <v>0</v>
      </c>
      <c r="AR182" s="147" t="s">
        <v>193</v>
      </c>
      <c r="AT182" s="147" t="s">
        <v>197</v>
      </c>
      <c r="AU182" s="147" t="s">
        <v>21</v>
      </c>
      <c r="AY182" s="17" t="s">
        <v>194</v>
      </c>
      <c r="BE182" s="148">
        <f>IF(N182="základní",J182,0)</f>
        <v>0</v>
      </c>
      <c r="BF182" s="148">
        <f>IF(N182="snížená",J182,0)</f>
        <v>0</v>
      </c>
      <c r="BG182" s="148">
        <f>IF(N182="zákl. přenesená",J182,0)</f>
        <v>0</v>
      </c>
      <c r="BH182" s="148">
        <f>IF(N182="sníž. přenesená",J182,0)</f>
        <v>0</v>
      </c>
      <c r="BI182" s="148">
        <f>IF(N182="nulová",J182,0)</f>
        <v>0</v>
      </c>
      <c r="BJ182" s="17" t="s">
        <v>21</v>
      </c>
      <c r="BK182" s="148">
        <f>ROUND(I182*H182,2)</f>
        <v>0</v>
      </c>
      <c r="BL182" s="17" t="s">
        <v>193</v>
      </c>
      <c r="BM182" s="147" t="s">
        <v>452</v>
      </c>
    </row>
    <row r="183" spans="2:65" s="1" customFormat="1" ht="19.5">
      <c r="B183" s="32"/>
      <c r="D183" s="149" t="s">
        <v>202</v>
      </c>
      <c r="F183" s="150" t="s">
        <v>710</v>
      </c>
      <c r="I183" s="151"/>
      <c r="L183" s="32"/>
      <c r="M183" s="152"/>
      <c r="T183" s="56"/>
      <c r="AT183" s="17" t="s">
        <v>202</v>
      </c>
      <c r="AU183" s="17" t="s">
        <v>21</v>
      </c>
    </row>
    <row r="184" spans="2:65" s="1" customFormat="1" ht="11.25">
      <c r="B184" s="32"/>
      <c r="D184" s="156" t="s">
        <v>275</v>
      </c>
      <c r="F184" s="157" t="s">
        <v>711</v>
      </c>
      <c r="I184" s="151"/>
      <c r="L184" s="32"/>
      <c r="M184" s="152"/>
      <c r="T184" s="56"/>
      <c r="AT184" s="17" t="s">
        <v>275</v>
      </c>
      <c r="AU184" s="17" t="s">
        <v>21</v>
      </c>
    </row>
    <row r="185" spans="2:65" s="1" customFormat="1" ht="37.9" customHeight="1">
      <c r="B185" s="32"/>
      <c r="C185" s="136" t="s">
        <v>340</v>
      </c>
      <c r="D185" s="136" t="s">
        <v>197</v>
      </c>
      <c r="E185" s="137" t="s">
        <v>712</v>
      </c>
      <c r="F185" s="138" t="s">
        <v>713</v>
      </c>
      <c r="G185" s="139" t="s">
        <v>271</v>
      </c>
      <c r="H185" s="140">
        <v>338</v>
      </c>
      <c r="I185" s="141"/>
      <c r="J185" s="142">
        <f>ROUND(I185*H185,2)</f>
        <v>0</v>
      </c>
      <c r="K185" s="138" t="s">
        <v>272</v>
      </c>
      <c r="L185" s="32"/>
      <c r="M185" s="143" t="s">
        <v>1</v>
      </c>
      <c r="N185" s="144" t="s">
        <v>48</v>
      </c>
      <c r="P185" s="145">
        <f>O185*H185</f>
        <v>0</v>
      </c>
      <c r="Q185" s="145">
        <v>0</v>
      </c>
      <c r="R185" s="145">
        <f>Q185*H185</f>
        <v>0</v>
      </c>
      <c r="S185" s="145">
        <v>0</v>
      </c>
      <c r="T185" s="146">
        <f>S185*H185</f>
        <v>0</v>
      </c>
      <c r="AR185" s="147" t="s">
        <v>193</v>
      </c>
      <c r="AT185" s="147" t="s">
        <v>197</v>
      </c>
      <c r="AU185" s="147" t="s">
        <v>21</v>
      </c>
      <c r="AY185" s="17" t="s">
        <v>194</v>
      </c>
      <c r="BE185" s="148">
        <f>IF(N185="základní",J185,0)</f>
        <v>0</v>
      </c>
      <c r="BF185" s="148">
        <f>IF(N185="snížená",J185,0)</f>
        <v>0</v>
      </c>
      <c r="BG185" s="148">
        <f>IF(N185="zákl. přenesená",J185,0)</f>
        <v>0</v>
      </c>
      <c r="BH185" s="148">
        <f>IF(N185="sníž. přenesená",J185,0)</f>
        <v>0</v>
      </c>
      <c r="BI185" s="148">
        <f>IF(N185="nulová",J185,0)</f>
        <v>0</v>
      </c>
      <c r="BJ185" s="17" t="s">
        <v>21</v>
      </c>
      <c r="BK185" s="148">
        <f>ROUND(I185*H185,2)</f>
        <v>0</v>
      </c>
      <c r="BL185" s="17" t="s">
        <v>193</v>
      </c>
      <c r="BM185" s="147" t="s">
        <v>540</v>
      </c>
    </row>
    <row r="186" spans="2:65" s="1" customFormat="1" ht="19.5">
      <c r="B186" s="32"/>
      <c r="D186" s="149" t="s">
        <v>202</v>
      </c>
      <c r="F186" s="150" t="s">
        <v>713</v>
      </c>
      <c r="I186" s="151"/>
      <c r="L186" s="32"/>
      <c r="M186" s="152"/>
      <c r="T186" s="56"/>
      <c r="AT186" s="17" t="s">
        <v>202</v>
      </c>
      <c r="AU186" s="17" t="s">
        <v>21</v>
      </c>
    </row>
    <row r="187" spans="2:65" s="1" customFormat="1" ht="11.25">
      <c r="B187" s="32"/>
      <c r="D187" s="156" t="s">
        <v>275</v>
      </c>
      <c r="F187" s="157" t="s">
        <v>714</v>
      </c>
      <c r="I187" s="151"/>
      <c r="L187" s="32"/>
      <c r="M187" s="152"/>
      <c r="T187" s="56"/>
      <c r="AT187" s="17" t="s">
        <v>275</v>
      </c>
      <c r="AU187" s="17" t="s">
        <v>21</v>
      </c>
    </row>
    <row r="188" spans="2:65" s="1" customFormat="1" ht="24.2" customHeight="1">
      <c r="B188" s="32"/>
      <c r="C188" s="172" t="s">
        <v>346</v>
      </c>
      <c r="D188" s="172" t="s">
        <v>301</v>
      </c>
      <c r="E188" s="173" t="s">
        <v>541</v>
      </c>
      <c r="F188" s="174" t="s">
        <v>542</v>
      </c>
      <c r="G188" s="175" t="s">
        <v>271</v>
      </c>
      <c r="H188" s="176">
        <v>326.23</v>
      </c>
      <c r="I188" s="177"/>
      <c r="J188" s="178">
        <f>ROUND(I188*H188,2)</f>
        <v>0</v>
      </c>
      <c r="K188" s="174" t="s">
        <v>272</v>
      </c>
      <c r="L188" s="179"/>
      <c r="M188" s="180" t="s">
        <v>1</v>
      </c>
      <c r="N188" s="181" t="s">
        <v>48</v>
      </c>
      <c r="P188" s="145">
        <f>O188*H188</f>
        <v>0</v>
      </c>
      <c r="Q188" s="145">
        <v>0.13200000000000001</v>
      </c>
      <c r="R188" s="145">
        <f>Q188*H188</f>
        <v>43.062360000000005</v>
      </c>
      <c r="S188" s="145">
        <v>0</v>
      </c>
      <c r="T188" s="146">
        <f>S188*H188</f>
        <v>0</v>
      </c>
      <c r="AR188" s="147" t="s">
        <v>232</v>
      </c>
      <c r="AT188" s="147" t="s">
        <v>301</v>
      </c>
      <c r="AU188" s="147" t="s">
        <v>21</v>
      </c>
      <c r="AY188" s="17" t="s">
        <v>194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21</v>
      </c>
      <c r="BK188" s="148">
        <f>ROUND(I188*H188,2)</f>
        <v>0</v>
      </c>
      <c r="BL188" s="17" t="s">
        <v>193</v>
      </c>
      <c r="BM188" s="147" t="s">
        <v>715</v>
      </c>
    </row>
    <row r="189" spans="2:65" s="1" customFormat="1" ht="11.25">
      <c r="B189" s="32"/>
      <c r="D189" s="149" t="s">
        <v>202</v>
      </c>
      <c r="F189" s="150" t="s">
        <v>542</v>
      </c>
      <c r="I189" s="151"/>
      <c r="L189" s="32"/>
      <c r="M189" s="152"/>
      <c r="T189" s="56"/>
      <c r="AT189" s="17" t="s">
        <v>202</v>
      </c>
      <c r="AU189" s="17" t="s">
        <v>21</v>
      </c>
    </row>
    <row r="190" spans="2:65" s="12" customFormat="1" ht="11.25">
      <c r="B190" s="158"/>
      <c r="D190" s="149" t="s">
        <v>283</v>
      </c>
      <c r="E190" s="159" t="s">
        <v>1</v>
      </c>
      <c r="F190" s="160" t="s">
        <v>716</v>
      </c>
      <c r="H190" s="161">
        <v>326.23</v>
      </c>
      <c r="I190" s="162"/>
      <c r="L190" s="158"/>
      <c r="M190" s="163"/>
      <c r="T190" s="164"/>
      <c r="AT190" s="159" t="s">
        <v>283</v>
      </c>
      <c r="AU190" s="159" t="s">
        <v>21</v>
      </c>
      <c r="AV190" s="12" t="s">
        <v>91</v>
      </c>
      <c r="AW190" s="12" t="s">
        <v>38</v>
      </c>
      <c r="AX190" s="12" t="s">
        <v>83</v>
      </c>
      <c r="AY190" s="159" t="s">
        <v>194</v>
      </c>
    </row>
    <row r="191" spans="2:65" s="13" customFormat="1" ht="11.25">
      <c r="B191" s="165"/>
      <c r="D191" s="149" t="s">
        <v>283</v>
      </c>
      <c r="E191" s="166" t="s">
        <v>1</v>
      </c>
      <c r="F191" s="167" t="s">
        <v>285</v>
      </c>
      <c r="H191" s="168">
        <v>326.23</v>
      </c>
      <c r="I191" s="169"/>
      <c r="L191" s="165"/>
      <c r="M191" s="170"/>
      <c r="T191" s="171"/>
      <c r="AT191" s="166" t="s">
        <v>283</v>
      </c>
      <c r="AU191" s="166" t="s">
        <v>21</v>
      </c>
      <c r="AV191" s="13" t="s">
        <v>193</v>
      </c>
      <c r="AW191" s="13" t="s">
        <v>38</v>
      </c>
      <c r="AX191" s="13" t="s">
        <v>21</v>
      </c>
      <c r="AY191" s="166" t="s">
        <v>194</v>
      </c>
    </row>
    <row r="192" spans="2:65" s="1" customFormat="1" ht="24.2" customHeight="1">
      <c r="B192" s="32"/>
      <c r="C192" s="172" t="s">
        <v>352</v>
      </c>
      <c r="D192" s="172" t="s">
        <v>301</v>
      </c>
      <c r="E192" s="173" t="s">
        <v>546</v>
      </c>
      <c r="F192" s="174" t="s">
        <v>547</v>
      </c>
      <c r="G192" s="175" t="s">
        <v>271</v>
      </c>
      <c r="H192" s="176">
        <v>15.45</v>
      </c>
      <c r="I192" s="177"/>
      <c r="J192" s="178">
        <f>ROUND(I192*H192,2)</f>
        <v>0</v>
      </c>
      <c r="K192" s="174" t="s">
        <v>272</v>
      </c>
      <c r="L192" s="179"/>
      <c r="M192" s="180" t="s">
        <v>1</v>
      </c>
      <c r="N192" s="181" t="s">
        <v>48</v>
      </c>
      <c r="P192" s="145">
        <f>O192*H192</f>
        <v>0</v>
      </c>
      <c r="Q192" s="145">
        <v>0.13100000000000001</v>
      </c>
      <c r="R192" s="145">
        <f>Q192*H192</f>
        <v>2.0239500000000001</v>
      </c>
      <c r="S192" s="145">
        <v>0</v>
      </c>
      <c r="T192" s="146">
        <f>S192*H192</f>
        <v>0</v>
      </c>
      <c r="AR192" s="147" t="s">
        <v>232</v>
      </c>
      <c r="AT192" s="147" t="s">
        <v>301</v>
      </c>
      <c r="AU192" s="147" t="s">
        <v>21</v>
      </c>
      <c r="AY192" s="17" t="s">
        <v>194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7" t="s">
        <v>21</v>
      </c>
      <c r="BK192" s="148">
        <f>ROUND(I192*H192,2)</f>
        <v>0</v>
      </c>
      <c r="BL192" s="17" t="s">
        <v>193</v>
      </c>
      <c r="BM192" s="147" t="s">
        <v>717</v>
      </c>
    </row>
    <row r="193" spans="2:65" s="1" customFormat="1" ht="11.25">
      <c r="B193" s="32"/>
      <c r="D193" s="149" t="s">
        <v>202</v>
      </c>
      <c r="F193" s="150" t="s">
        <v>547</v>
      </c>
      <c r="I193" s="151"/>
      <c r="L193" s="32"/>
      <c r="M193" s="152"/>
      <c r="T193" s="56"/>
      <c r="AT193" s="17" t="s">
        <v>202</v>
      </c>
      <c r="AU193" s="17" t="s">
        <v>21</v>
      </c>
    </row>
    <row r="194" spans="2:65" s="12" customFormat="1" ht="11.25">
      <c r="B194" s="158"/>
      <c r="D194" s="149" t="s">
        <v>283</v>
      </c>
      <c r="E194" s="159" t="s">
        <v>1</v>
      </c>
      <c r="F194" s="160" t="s">
        <v>718</v>
      </c>
      <c r="H194" s="161">
        <v>15.45</v>
      </c>
      <c r="I194" s="162"/>
      <c r="L194" s="158"/>
      <c r="M194" s="163"/>
      <c r="T194" s="164"/>
      <c r="AT194" s="159" t="s">
        <v>283</v>
      </c>
      <c r="AU194" s="159" t="s">
        <v>21</v>
      </c>
      <c r="AV194" s="12" t="s">
        <v>91</v>
      </c>
      <c r="AW194" s="12" t="s">
        <v>38</v>
      </c>
      <c r="AX194" s="12" t="s">
        <v>83</v>
      </c>
      <c r="AY194" s="159" t="s">
        <v>194</v>
      </c>
    </row>
    <row r="195" spans="2:65" s="13" customFormat="1" ht="11.25">
      <c r="B195" s="165"/>
      <c r="D195" s="149" t="s">
        <v>283</v>
      </c>
      <c r="E195" s="166" t="s">
        <v>1</v>
      </c>
      <c r="F195" s="167" t="s">
        <v>285</v>
      </c>
      <c r="H195" s="168">
        <v>15.45</v>
      </c>
      <c r="I195" s="169"/>
      <c r="L195" s="165"/>
      <c r="M195" s="170"/>
      <c r="T195" s="171"/>
      <c r="AT195" s="166" t="s">
        <v>283</v>
      </c>
      <c r="AU195" s="166" t="s">
        <v>21</v>
      </c>
      <c r="AV195" s="13" t="s">
        <v>193</v>
      </c>
      <c r="AW195" s="13" t="s">
        <v>38</v>
      </c>
      <c r="AX195" s="13" t="s">
        <v>21</v>
      </c>
      <c r="AY195" s="166" t="s">
        <v>194</v>
      </c>
    </row>
    <row r="196" spans="2:65" s="1" customFormat="1" ht="24.2" customHeight="1">
      <c r="B196" s="32"/>
      <c r="C196" s="136" t="s">
        <v>360</v>
      </c>
      <c r="D196" s="136" t="s">
        <v>197</v>
      </c>
      <c r="E196" s="137" t="s">
        <v>531</v>
      </c>
      <c r="F196" s="138" t="s">
        <v>532</v>
      </c>
      <c r="G196" s="139" t="s">
        <v>271</v>
      </c>
      <c r="H196" s="140">
        <v>39</v>
      </c>
      <c r="I196" s="141"/>
      <c r="J196" s="142">
        <f>ROUND(I196*H196,2)</f>
        <v>0</v>
      </c>
      <c r="K196" s="138" t="s">
        <v>272</v>
      </c>
      <c r="L196" s="32"/>
      <c r="M196" s="143" t="s">
        <v>1</v>
      </c>
      <c r="N196" s="144" t="s">
        <v>48</v>
      </c>
      <c r="P196" s="145">
        <f>O196*H196</f>
        <v>0</v>
      </c>
      <c r="Q196" s="145">
        <v>0.11162</v>
      </c>
      <c r="R196" s="145">
        <f>Q196*H196</f>
        <v>4.35318</v>
      </c>
      <c r="S196" s="145">
        <v>0</v>
      </c>
      <c r="T196" s="146">
        <f>S196*H196</f>
        <v>0</v>
      </c>
      <c r="AR196" s="147" t="s">
        <v>193</v>
      </c>
      <c r="AT196" s="147" t="s">
        <v>197</v>
      </c>
      <c r="AU196" s="147" t="s">
        <v>21</v>
      </c>
      <c r="AY196" s="17" t="s">
        <v>194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7" t="s">
        <v>21</v>
      </c>
      <c r="BK196" s="148">
        <f>ROUND(I196*H196,2)</f>
        <v>0</v>
      </c>
      <c r="BL196" s="17" t="s">
        <v>193</v>
      </c>
      <c r="BM196" s="147" t="s">
        <v>469</v>
      </c>
    </row>
    <row r="197" spans="2:65" s="1" customFormat="1" ht="19.5">
      <c r="B197" s="32"/>
      <c r="D197" s="149" t="s">
        <v>202</v>
      </c>
      <c r="F197" s="150" t="s">
        <v>532</v>
      </c>
      <c r="I197" s="151"/>
      <c r="L197" s="32"/>
      <c r="M197" s="152"/>
      <c r="T197" s="56"/>
      <c r="AT197" s="17" t="s">
        <v>202</v>
      </c>
      <c r="AU197" s="17" t="s">
        <v>21</v>
      </c>
    </row>
    <row r="198" spans="2:65" s="1" customFormat="1" ht="11.25">
      <c r="B198" s="32"/>
      <c r="D198" s="156" t="s">
        <v>275</v>
      </c>
      <c r="F198" s="157" t="s">
        <v>534</v>
      </c>
      <c r="I198" s="151"/>
      <c r="L198" s="32"/>
      <c r="M198" s="152"/>
      <c r="T198" s="56"/>
      <c r="AT198" s="17" t="s">
        <v>275</v>
      </c>
      <c r="AU198" s="17" t="s">
        <v>21</v>
      </c>
    </row>
    <row r="199" spans="2:65" s="1" customFormat="1" ht="33" customHeight="1">
      <c r="B199" s="32"/>
      <c r="C199" s="136" t="s">
        <v>479</v>
      </c>
      <c r="D199" s="136" t="s">
        <v>197</v>
      </c>
      <c r="E199" s="137" t="s">
        <v>536</v>
      </c>
      <c r="F199" s="138" t="s">
        <v>537</v>
      </c>
      <c r="G199" s="139" t="s">
        <v>271</v>
      </c>
      <c r="H199" s="140">
        <v>39</v>
      </c>
      <c r="I199" s="141"/>
      <c r="J199" s="142">
        <f>ROUND(I199*H199,2)</f>
        <v>0</v>
      </c>
      <c r="K199" s="138" t="s">
        <v>272</v>
      </c>
      <c r="L199" s="32"/>
      <c r="M199" s="143" t="s">
        <v>1</v>
      </c>
      <c r="N199" s="144" t="s">
        <v>48</v>
      </c>
      <c r="P199" s="145">
        <f>O199*H199</f>
        <v>0</v>
      </c>
      <c r="Q199" s="145">
        <v>0</v>
      </c>
      <c r="R199" s="145">
        <f>Q199*H199</f>
        <v>0</v>
      </c>
      <c r="S199" s="145">
        <v>0</v>
      </c>
      <c r="T199" s="146">
        <f>S199*H199</f>
        <v>0</v>
      </c>
      <c r="AR199" s="147" t="s">
        <v>193</v>
      </c>
      <c r="AT199" s="147" t="s">
        <v>197</v>
      </c>
      <c r="AU199" s="147" t="s">
        <v>21</v>
      </c>
      <c r="AY199" s="17" t="s">
        <v>194</v>
      </c>
      <c r="BE199" s="148">
        <f>IF(N199="základní",J199,0)</f>
        <v>0</v>
      </c>
      <c r="BF199" s="148">
        <f>IF(N199="snížená",J199,0)</f>
        <v>0</v>
      </c>
      <c r="BG199" s="148">
        <f>IF(N199="zákl. přenesená",J199,0)</f>
        <v>0</v>
      </c>
      <c r="BH199" s="148">
        <f>IF(N199="sníž. přenesená",J199,0)</f>
        <v>0</v>
      </c>
      <c r="BI199" s="148">
        <f>IF(N199="nulová",J199,0)</f>
        <v>0</v>
      </c>
      <c r="BJ199" s="17" t="s">
        <v>21</v>
      </c>
      <c r="BK199" s="148">
        <f>ROUND(I199*H199,2)</f>
        <v>0</v>
      </c>
      <c r="BL199" s="17" t="s">
        <v>193</v>
      </c>
      <c r="BM199" s="147" t="s">
        <v>582</v>
      </c>
    </row>
    <row r="200" spans="2:65" s="1" customFormat="1" ht="19.5">
      <c r="B200" s="32"/>
      <c r="D200" s="149" t="s">
        <v>202</v>
      </c>
      <c r="F200" s="150" t="s">
        <v>537</v>
      </c>
      <c r="I200" s="151"/>
      <c r="L200" s="32"/>
      <c r="M200" s="152"/>
      <c r="T200" s="56"/>
      <c r="AT200" s="17" t="s">
        <v>202</v>
      </c>
      <c r="AU200" s="17" t="s">
        <v>21</v>
      </c>
    </row>
    <row r="201" spans="2:65" s="1" customFormat="1" ht="11.25">
      <c r="B201" s="32"/>
      <c r="D201" s="156" t="s">
        <v>275</v>
      </c>
      <c r="F201" s="157" t="s">
        <v>539</v>
      </c>
      <c r="I201" s="151"/>
      <c r="L201" s="32"/>
      <c r="M201" s="152"/>
      <c r="T201" s="56"/>
      <c r="AT201" s="17" t="s">
        <v>275</v>
      </c>
      <c r="AU201" s="17" t="s">
        <v>21</v>
      </c>
    </row>
    <row r="202" spans="2:65" s="1" customFormat="1" ht="24.2" customHeight="1">
      <c r="B202" s="32"/>
      <c r="C202" s="172" t="s">
        <v>484</v>
      </c>
      <c r="D202" s="172" t="s">
        <v>301</v>
      </c>
      <c r="E202" s="173" t="s">
        <v>719</v>
      </c>
      <c r="F202" s="174" t="s">
        <v>720</v>
      </c>
      <c r="G202" s="175" t="s">
        <v>271</v>
      </c>
      <c r="H202" s="176">
        <v>32.96</v>
      </c>
      <c r="I202" s="177"/>
      <c r="J202" s="178">
        <f>ROUND(I202*H202,2)</f>
        <v>0</v>
      </c>
      <c r="K202" s="174" t="s">
        <v>272</v>
      </c>
      <c r="L202" s="179"/>
      <c r="M202" s="180" t="s">
        <v>1</v>
      </c>
      <c r="N202" s="181" t="s">
        <v>48</v>
      </c>
      <c r="P202" s="145">
        <f>O202*H202</f>
        <v>0</v>
      </c>
      <c r="Q202" s="145">
        <v>0.17599999999999999</v>
      </c>
      <c r="R202" s="145">
        <f>Q202*H202</f>
        <v>5.8009599999999999</v>
      </c>
      <c r="S202" s="145">
        <v>0</v>
      </c>
      <c r="T202" s="146">
        <f>S202*H202</f>
        <v>0</v>
      </c>
      <c r="AR202" s="147" t="s">
        <v>232</v>
      </c>
      <c r="AT202" s="147" t="s">
        <v>301</v>
      </c>
      <c r="AU202" s="147" t="s">
        <v>21</v>
      </c>
      <c r="AY202" s="17" t="s">
        <v>194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7" t="s">
        <v>21</v>
      </c>
      <c r="BK202" s="148">
        <f>ROUND(I202*H202,2)</f>
        <v>0</v>
      </c>
      <c r="BL202" s="17" t="s">
        <v>193</v>
      </c>
      <c r="BM202" s="147" t="s">
        <v>721</v>
      </c>
    </row>
    <row r="203" spans="2:65" s="1" customFormat="1" ht="11.25">
      <c r="B203" s="32"/>
      <c r="D203" s="149" t="s">
        <v>202</v>
      </c>
      <c r="F203" s="150" t="s">
        <v>720</v>
      </c>
      <c r="I203" s="151"/>
      <c r="L203" s="32"/>
      <c r="M203" s="152"/>
      <c r="T203" s="56"/>
      <c r="AT203" s="17" t="s">
        <v>202</v>
      </c>
      <c r="AU203" s="17" t="s">
        <v>21</v>
      </c>
    </row>
    <row r="204" spans="2:65" s="12" customFormat="1" ht="11.25">
      <c r="B204" s="158"/>
      <c r="D204" s="149" t="s">
        <v>283</v>
      </c>
      <c r="E204" s="159" t="s">
        <v>1</v>
      </c>
      <c r="F204" s="160" t="s">
        <v>722</v>
      </c>
      <c r="H204" s="161">
        <v>32.96</v>
      </c>
      <c r="I204" s="162"/>
      <c r="L204" s="158"/>
      <c r="M204" s="163"/>
      <c r="T204" s="164"/>
      <c r="AT204" s="159" t="s">
        <v>283</v>
      </c>
      <c r="AU204" s="159" t="s">
        <v>21</v>
      </c>
      <c r="AV204" s="12" t="s">
        <v>91</v>
      </c>
      <c r="AW204" s="12" t="s">
        <v>38</v>
      </c>
      <c r="AX204" s="12" t="s">
        <v>83</v>
      </c>
      <c r="AY204" s="159" t="s">
        <v>194</v>
      </c>
    </row>
    <row r="205" spans="2:65" s="13" customFormat="1" ht="11.25">
      <c r="B205" s="165"/>
      <c r="D205" s="149" t="s">
        <v>283</v>
      </c>
      <c r="E205" s="166" t="s">
        <v>1</v>
      </c>
      <c r="F205" s="167" t="s">
        <v>285</v>
      </c>
      <c r="H205" s="168">
        <v>32.96</v>
      </c>
      <c r="I205" s="169"/>
      <c r="L205" s="165"/>
      <c r="M205" s="170"/>
      <c r="T205" s="171"/>
      <c r="AT205" s="166" t="s">
        <v>283</v>
      </c>
      <c r="AU205" s="166" t="s">
        <v>21</v>
      </c>
      <c r="AV205" s="13" t="s">
        <v>193</v>
      </c>
      <c r="AW205" s="13" t="s">
        <v>38</v>
      </c>
      <c r="AX205" s="13" t="s">
        <v>21</v>
      </c>
      <c r="AY205" s="166" t="s">
        <v>194</v>
      </c>
    </row>
    <row r="206" spans="2:65" s="1" customFormat="1" ht="24.2" customHeight="1">
      <c r="B206" s="32"/>
      <c r="C206" s="172" t="s">
        <v>489</v>
      </c>
      <c r="D206" s="172" t="s">
        <v>301</v>
      </c>
      <c r="E206" s="173" t="s">
        <v>723</v>
      </c>
      <c r="F206" s="174" t="s">
        <v>724</v>
      </c>
      <c r="G206" s="175" t="s">
        <v>271</v>
      </c>
      <c r="H206" s="176">
        <v>7.21</v>
      </c>
      <c r="I206" s="177"/>
      <c r="J206" s="178">
        <f>ROUND(I206*H206,2)</f>
        <v>0</v>
      </c>
      <c r="K206" s="174" t="s">
        <v>272</v>
      </c>
      <c r="L206" s="179"/>
      <c r="M206" s="180" t="s">
        <v>1</v>
      </c>
      <c r="N206" s="181" t="s">
        <v>48</v>
      </c>
      <c r="P206" s="145">
        <f>O206*H206</f>
        <v>0</v>
      </c>
      <c r="Q206" s="145">
        <v>0.17499999999999999</v>
      </c>
      <c r="R206" s="145">
        <f>Q206*H206</f>
        <v>1.2617499999999999</v>
      </c>
      <c r="S206" s="145">
        <v>0</v>
      </c>
      <c r="T206" s="146">
        <f>S206*H206</f>
        <v>0</v>
      </c>
      <c r="AR206" s="147" t="s">
        <v>232</v>
      </c>
      <c r="AT206" s="147" t="s">
        <v>301</v>
      </c>
      <c r="AU206" s="147" t="s">
        <v>21</v>
      </c>
      <c r="AY206" s="17" t="s">
        <v>194</v>
      </c>
      <c r="BE206" s="148">
        <f>IF(N206="základní",J206,0)</f>
        <v>0</v>
      </c>
      <c r="BF206" s="148">
        <f>IF(N206="snížená",J206,0)</f>
        <v>0</v>
      </c>
      <c r="BG206" s="148">
        <f>IF(N206="zákl. přenesená",J206,0)</f>
        <v>0</v>
      </c>
      <c r="BH206" s="148">
        <f>IF(N206="sníž. přenesená",J206,0)</f>
        <v>0</v>
      </c>
      <c r="BI206" s="148">
        <f>IF(N206="nulová",J206,0)</f>
        <v>0</v>
      </c>
      <c r="BJ206" s="17" t="s">
        <v>21</v>
      </c>
      <c r="BK206" s="148">
        <f>ROUND(I206*H206,2)</f>
        <v>0</v>
      </c>
      <c r="BL206" s="17" t="s">
        <v>193</v>
      </c>
      <c r="BM206" s="147" t="s">
        <v>725</v>
      </c>
    </row>
    <row r="207" spans="2:65" s="1" customFormat="1" ht="11.25">
      <c r="B207" s="32"/>
      <c r="D207" s="149" t="s">
        <v>202</v>
      </c>
      <c r="F207" s="150" t="s">
        <v>724</v>
      </c>
      <c r="I207" s="151"/>
      <c r="L207" s="32"/>
      <c r="M207" s="152"/>
      <c r="T207" s="56"/>
      <c r="AT207" s="17" t="s">
        <v>202</v>
      </c>
      <c r="AU207" s="17" t="s">
        <v>21</v>
      </c>
    </row>
    <row r="208" spans="2:65" s="12" customFormat="1" ht="11.25">
      <c r="B208" s="158"/>
      <c r="D208" s="149" t="s">
        <v>283</v>
      </c>
      <c r="E208" s="159" t="s">
        <v>1</v>
      </c>
      <c r="F208" s="160" t="s">
        <v>726</v>
      </c>
      <c r="H208" s="161">
        <v>7.21</v>
      </c>
      <c r="I208" s="162"/>
      <c r="L208" s="158"/>
      <c r="M208" s="163"/>
      <c r="T208" s="164"/>
      <c r="AT208" s="159" t="s">
        <v>283</v>
      </c>
      <c r="AU208" s="159" t="s">
        <v>21</v>
      </c>
      <c r="AV208" s="12" t="s">
        <v>91</v>
      </c>
      <c r="AW208" s="12" t="s">
        <v>38</v>
      </c>
      <c r="AX208" s="12" t="s">
        <v>83</v>
      </c>
      <c r="AY208" s="159" t="s">
        <v>194</v>
      </c>
    </row>
    <row r="209" spans="2:65" s="13" customFormat="1" ht="11.25">
      <c r="B209" s="165"/>
      <c r="D209" s="149" t="s">
        <v>283</v>
      </c>
      <c r="E209" s="166" t="s">
        <v>1</v>
      </c>
      <c r="F209" s="167" t="s">
        <v>285</v>
      </c>
      <c r="H209" s="168">
        <v>7.21</v>
      </c>
      <c r="I209" s="169"/>
      <c r="L209" s="165"/>
      <c r="M209" s="170"/>
      <c r="T209" s="171"/>
      <c r="AT209" s="166" t="s">
        <v>283</v>
      </c>
      <c r="AU209" s="166" t="s">
        <v>21</v>
      </c>
      <c r="AV209" s="13" t="s">
        <v>193</v>
      </c>
      <c r="AW209" s="13" t="s">
        <v>38</v>
      </c>
      <c r="AX209" s="13" t="s">
        <v>21</v>
      </c>
      <c r="AY209" s="166" t="s">
        <v>194</v>
      </c>
    </row>
    <row r="210" spans="2:65" s="11" customFormat="1" ht="25.9" customHeight="1">
      <c r="B210" s="124"/>
      <c r="D210" s="125" t="s">
        <v>82</v>
      </c>
      <c r="E210" s="126" t="s">
        <v>477</v>
      </c>
      <c r="F210" s="126" t="s">
        <v>560</v>
      </c>
      <c r="I210" s="127"/>
      <c r="J210" s="128">
        <f>BK210</f>
        <v>0</v>
      </c>
      <c r="L210" s="124"/>
      <c r="M210" s="129"/>
      <c r="P210" s="130">
        <f>SUM(P211:P225)</f>
        <v>0</v>
      </c>
      <c r="R210" s="130">
        <f>SUM(R211:R225)</f>
        <v>110.31192899999999</v>
      </c>
      <c r="T210" s="131">
        <f>SUM(T211:T225)</f>
        <v>0</v>
      </c>
      <c r="AR210" s="125" t="s">
        <v>21</v>
      </c>
      <c r="AT210" s="132" t="s">
        <v>82</v>
      </c>
      <c r="AU210" s="132" t="s">
        <v>83</v>
      </c>
      <c r="AY210" s="125" t="s">
        <v>194</v>
      </c>
      <c r="BK210" s="133">
        <f>SUM(BK211:BK225)</f>
        <v>0</v>
      </c>
    </row>
    <row r="211" spans="2:65" s="1" customFormat="1" ht="33" customHeight="1">
      <c r="B211" s="32"/>
      <c r="C211" s="136" t="s">
        <v>7</v>
      </c>
      <c r="D211" s="136" t="s">
        <v>197</v>
      </c>
      <c r="E211" s="137" t="s">
        <v>602</v>
      </c>
      <c r="F211" s="138" t="s">
        <v>603</v>
      </c>
      <c r="G211" s="139" t="s">
        <v>492</v>
      </c>
      <c r="H211" s="140">
        <v>417</v>
      </c>
      <c r="I211" s="141"/>
      <c r="J211" s="142">
        <f>ROUND(I211*H211,2)</f>
        <v>0</v>
      </c>
      <c r="K211" s="138" t="s">
        <v>272</v>
      </c>
      <c r="L211" s="32"/>
      <c r="M211" s="143" t="s">
        <v>1</v>
      </c>
      <c r="N211" s="144" t="s">
        <v>48</v>
      </c>
      <c r="P211" s="145">
        <f>O211*H211</f>
        <v>0</v>
      </c>
      <c r="Q211" s="145">
        <v>0.1295</v>
      </c>
      <c r="R211" s="145">
        <f>Q211*H211</f>
        <v>54.0015</v>
      </c>
      <c r="S211" s="145">
        <v>0</v>
      </c>
      <c r="T211" s="146">
        <f>S211*H211</f>
        <v>0</v>
      </c>
      <c r="AR211" s="147" t="s">
        <v>193</v>
      </c>
      <c r="AT211" s="147" t="s">
        <v>197</v>
      </c>
      <c r="AU211" s="147" t="s">
        <v>21</v>
      </c>
      <c r="AY211" s="17" t="s">
        <v>194</v>
      </c>
      <c r="BE211" s="148">
        <f>IF(N211="základní",J211,0)</f>
        <v>0</v>
      </c>
      <c r="BF211" s="148">
        <f>IF(N211="snížená",J211,0)</f>
        <v>0</v>
      </c>
      <c r="BG211" s="148">
        <f>IF(N211="zákl. přenesená",J211,0)</f>
        <v>0</v>
      </c>
      <c r="BH211" s="148">
        <f>IF(N211="sníž. přenesená",J211,0)</f>
        <v>0</v>
      </c>
      <c r="BI211" s="148">
        <f>IF(N211="nulová",J211,0)</f>
        <v>0</v>
      </c>
      <c r="BJ211" s="17" t="s">
        <v>21</v>
      </c>
      <c r="BK211" s="148">
        <f>ROUND(I211*H211,2)</f>
        <v>0</v>
      </c>
      <c r="BL211" s="17" t="s">
        <v>193</v>
      </c>
      <c r="BM211" s="147" t="s">
        <v>727</v>
      </c>
    </row>
    <row r="212" spans="2:65" s="1" customFormat="1" ht="29.25">
      <c r="B212" s="32"/>
      <c r="D212" s="149" t="s">
        <v>202</v>
      </c>
      <c r="F212" s="150" t="s">
        <v>728</v>
      </c>
      <c r="I212" s="151"/>
      <c r="L212" s="32"/>
      <c r="M212" s="152"/>
      <c r="T212" s="56"/>
      <c r="AT212" s="17" t="s">
        <v>202</v>
      </c>
      <c r="AU212" s="17" t="s">
        <v>21</v>
      </c>
    </row>
    <row r="213" spans="2:65" s="1" customFormat="1" ht="11.25">
      <c r="B213" s="32"/>
      <c r="D213" s="156" t="s">
        <v>275</v>
      </c>
      <c r="F213" s="157" t="s">
        <v>605</v>
      </c>
      <c r="I213" s="151"/>
      <c r="L213" s="32"/>
      <c r="M213" s="152"/>
      <c r="T213" s="56"/>
      <c r="AT213" s="17" t="s">
        <v>275</v>
      </c>
      <c r="AU213" s="17" t="s">
        <v>21</v>
      </c>
    </row>
    <row r="214" spans="2:65" s="14" customFormat="1" ht="11.25">
      <c r="B214" s="182"/>
      <c r="D214" s="149" t="s">
        <v>283</v>
      </c>
      <c r="E214" s="183" t="s">
        <v>1</v>
      </c>
      <c r="F214" s="184" t="s">
        <v>405</v>
      </c>
      <c r="H214" s="183" t="s">
        <v>1</v>
      </c>
      <c r="I214" s="185"/>
      <c r="L214" s="182"/>
      <c r="M214" s="186"/>
      <c r="T214" s="187"/>
      <c r="AT214" s="183" t="s">
        <v>283</v>
      </c>
      <c r="AU214" s="183" t="s">
        <v>21</v>
      </c>
      <c r="AV214" s="14" t="s">
        <v>21</v>
      </c>
      <c r="AW214" s="14" t="s">
        <v>38</v>
      </c>
      <c r="AX214" s="14" t="s">
        <v>83</v>
      </c>
      <c r="AY214" s="183" t="s">
        <v>194</v>
      </c>
    </row>
    <row r="215" spans="2:65" s="12" customFormat="1" ht="11.25">
      <c r="B215" s="158"/>
      <c r="D215" s="149" t="s">
        <v>283</v>
      </c>
      <c r="E215" s="159" t="s">
        <v>1</v>
      </c>
      <c r="F215" s="160" t="s">
        <v>729</v>
      </c>
      <c r="H215" s="161">
        <v>417</v>
      </c>
      <c r="I215" s="162"/>
      <c r="L215" s="158"/>
      <c r="M215" s="163"/>
      <c r="T215" s="164"/>
      <c r="AT215" s="159" t="s">
        <v>283</v>
      </c>
      <c r="AU215" s="159" t="s">
        <v>21</v>
      </c>
      <c r="AV215" s="12" t="s">
        <v>91</v>
      </c>
      <c r="AW215" s="12" t="s">
        <v>38</v>
      </c>
      <c r="AX215" s="12" t="s">
        <v>83</v>
      </c>
      <c r="AY215" s="159" t="s">
        <v>194</v>
      </c>
    </row>
    <row r="216" spans="2:65" s="13" customFormat="1" ht="11.25">
      <c r="B216" s="165"/>
      <c r="D216" s="149" t="s">
        <v>283</v>
      </c>
      <c r="E216" s="166" t="s">
        <v>1</v>
      </c>
      <c r="F216" s="167" t="s">
        <v>285</v>
      </c>
      <c r="H216" s="168">
        <v>417</v>
      </c>
      <c r="I216" s="169"/>
      <c r="L216" s="165"/>
      <c r="M216" s="170"/>
      <c r="T216" s="171"/>
      <c r="AT216" s="166" t="s">
        <v>283</v>
      </c>
      <c r="AU216" s="166" t="s">
        <v>21</v>
      </c>
      <c r="AV216" s="13" t="s">
        <v>193</v>
      </c>
      <c r="AW216" s="13" t="s">
        <v>38</v>
      </c>
      <c r="AX216" s="13" t="s">
        <v>21</v>
      </c>
      <c r="AY216" s="166" t="s">
        <v>194</v>
      </c>
    </row>
    <row r="217" spans="2:65" s="1" customFormat="1" ht="16.5" customHeight="1">
      <c r="B217" s="32"/>
      <c r="C217" s="172" t="s">
        <v>502</v>
      </c>
      <c r="D217" s="172" t="s">
        <v>301</v>
      </c>
      <c r="E217" s="173" t="s">
        <v>730</v>
      </c>
      <c r="F217" s="174" t="s">
        <v>731</v>
      </c>
      <c r="G217" s="175" t="s">
        <v>492</v>
      </c>
      <c r="H217" s="176">
        <v>421.17</v>
      </c>
      <c r="I217" s="177"/>
      <c r="J217" s="178">
        <f>ROUND(I217*H217,2)</f>
        <v>0</v>
      </c>
      <c r="K217" s="174" t="s">
        <v>272</v>
      </c>
      <c r="L217" s="179"/>
      <c r="M217" s="180" t="s">
        <v>1</v>
      </c>
      <c r="N217" s="181" t="s">
        <v>48</v>
      </c>
      <c r="P217" s="145">
        <f>O217*H217</f>
        <v>0</v>
      </c>
      <c r="Q217" s="145">
        <v>2.1999999999999999E-2</v>
      </c>
      <c r="R217" s="145">
        <f>Q217*H217</f>
        <v>9.2657399999999992</v>
      </c>
      <c r="S217" s="145">
        <v>0</v>
      </c>
      <c r="T217" s="146">
        <f>S217*H217</f>
        <v>0</v>
      </c>
      <c r="AR217" s="147" t="s">
        <v>232</v>
      </c>
      <c r="AT217" s="147" t="s">
        <v>301</v>
      </c>
      <c r="AU217" s="147" t="s">
        <v>21</v>
      </c>
      <c r="AY217" s="17" t="s">
        <v>194</v>
      </c>
      <c r="BE217" s="148">
        <f>IF(N217="základní",J217,0)</f>
        <v>0</v>
      </c>
      <c r="BF217" s="148">
        <f>IF(N217="snížená",J217,0)</f>
        <v>0</v>
      </c>
      <c r="BG217" s="148">
        <f>IF(N217="zákl. přenesená",J217,0)</f>
        <v>0</v>
      </c>
      <c r="BH217" s="148">
        <f>IF(N217="sníž. přenesená",J217,0)</f>
        <v>0</v>
      </c>
      <c r="BI217" s="148">
        <f>IF(N217="nulová",J217,0)</f>
        <v>0</v>
      </c>
      <c r="BJ217" s="17" t="s">
        <v>21</v>
      </c>
      <c r="BK217" s="148">
        <f>ROUND(I217*H217,2)</f>
        <v>0</v>
      </c>
      <c r="BL217" s="17" t="s">
        <v>193</v>
      </c>
      <c r="BM217" s="147" t="s">
        <v>732</v>
      </c>
    </row>
    <row r="218" spans="2:65" s="1" customFormat="1" ht="11.25">
      <c r="B218" s="32"/>
      <c r="D218" s="149" t="s">
        <v>202</v>
      </c>
      <c r="F218" s="150" t="s">
        <v>731</v>
      </c>
      <c r="I218" s="151"/>
      <c r="L218" s="32"/>
      <c r="M218" s="152"/>
      <c r="T218" s="56"/>
      <c r="AT218" s="17" t="s">
        <v>202</v>
      </c>
      <c r="AU218" s="17" t="s">
        <v>21</v>
      </c>
    </row>
    <row r="219" spans="2:65" s="12" customFormat="1" ht="11.25">
      <c r="B219" s="158"/>
      <c r="D219" s="149" t="s">
        <v>283</v>
      </c>
      <c r="E219" s="159" t="s">
        <v>1</v>
      </c>
      <c r="F219" s="160" t="s">
        <v>733</v>
      </c>
      <c r="H219" s="161">
        <v>421.17</v>
      </c>
      <c r="I219" s="162"/>
      <c r="L219" s="158"/>
      <c r="M219" s="163"/>
      <c r="T219" s="164"/>
      <c r="AT219" s="159" t="s">
        <v>283</v>
      </c>
      <c r="AU219" s="159" t="s">
        <v>21</v>
      </c>
      <c r="AV219" s="12" t="s">
        <v>91</v>
      </c>
      <c r="AW219" s="12" t="s">
        <v>38</v>
      </c>
      <c r="AX219" s="12" t="s">
        <v>83</v>
      </c>
      <c r="AY219" s="159" t="s">
        <v>194</v>
      </c>
    </row>
    <row r="220" spans="2:65" s="13" customFormat="1" ht="11.25">
      <c r="B220" s="165"/>
      <c r="D220" s="149" t="s">
        <v>283</v>
      </c>
      <c r="E220" s="166" t="s">
        <v>1</v>
      </c>
      <c r="F220" s="167" t="s">
        <v>285</v>
      </c>
      <c r="H220" s="168">
        <v>421.17</v>
      </c>
      <c r="I220" s="169"/>
      <c r="L220" s="165"/>
      <c r="M220" s="170"/>
      <c r="T220" s="171"/>
      <c r="AT220" s="166" t="s">
        <v>283</v>
      </c>
      <c r="AU220" s="166" t="s">
        <v>21</v>
      </c>
      <c r="AV220" s="13" t="s">
        <v>193</v>
      </c>
      <c r="AW220" s="13" t="s">
        <v>38</v>
      </c>
      <c r="AX220" s="13" t="s">
        <v>21</v>
      </c>
      <c r="AY220" s="166" t="s">
        <v>194</v>
      </c>
    </row>
    <row r="221" spans="2:65" s="1" customFormat="1" ht="24.2" customHeight="1">
      <c r="B221" s="32"/>
      <c r="C221" s="136" t="s">
        <v>507</v>
      </c>
      <c r="D221" s="136" t="s">
        <v>197</v>
      </c>
      <c r="E221" s="137" t="s">
        <v>617</v>
      </c>
      <c r="F221" s="138" t="s">
        <v>618</v>
      </c>
      <c r="G221" s="139" t="s">
        <v>279</v>
      </c>
      <c r="H221" s="140">
        <v>20.85</v>
      </c>
      <c r="I221" s="141"/>
      <c r="J221" s="142">
        <f>ROUND(I221*H221,2)</f>
        <v>0</v>
      </c>
      <c r="K221" s="138" t="s">
        <v>272</v>
      </c>
      <c r="L221" s="32"/>
      <c r="M221" s="143" t="s">
        <v>1</v>
      </c>
      <c r="N221" s="144" t="s">
        <v>48</v>
      </c>
      <c r="P221" s="145">
        <f>O221*H221</f>
        <v>0</v>
      </c>
      <c r="Q221" s="145">
        <v>2.2563399999999998</v>
      </c>
      <c r="R221" s="145">
        <f>Q221*H221</f>
        <v>47.044688999999998</v>
      </c>
      <c r="S221" s="145">
        <v>0</v>
      </c>
      <c r="T221" s="146">
        <f>S221*H221</f>
        <v>0</v>
      </c>
      <c r="AR221" s="147" t="s">
        <v>193</v>
      </c>
      <c r="AT221" s="147" t="s">
        <v>197</v>
      </c>
      <c r="AU221" s="147" t="s">
        <v>21</v>
      </c>
      <c r="AY221" s="17" t="s">
        <v>194</v>
      </c>
      <c r="BE221" s="148">
        <f>IF(N221="základní",J221,0)</f>
        <v>0</v>
      </c>
      <c r="BF221" s="148">
        <f>IF(N221="snížená",J221,0)</f>
        <v>0</v>
      </c>
      <c r="BG221" s="148">
        <f>IF(N221="zákl. přenesená",J221,0)</f>
        <v>0</v>
      </c>
      <c r="BH221" s="148">
        <f>IF(N221="sníž. přenesená",J221,0)</f>
        <v>0</v>
      </c>
      <c r="BI221" s="148">
        <f>IF(N221="nulová",J221,0)</f>
        <v>0</v>
      </c>
      <c r="BJ221" s="17" t="s">
        <v>21</v>
      </c>
      <c r="BK221" s="148">
        <f>ROUND(I221*H221,2)</f>
        <v>0</v>
      </c>
      <c r="BL221" s="17" t="s">
        <v>193</v>
      </c>
      <c r="BM221" s="147" t="s">
        <v>734</v>
      </c>
    </row>
    <row r="222" spans="2:65" s="1" customFormat="1" ht="19.5">
      <c r="B222" s="32"/>
      <c r="D222" s="149" t="s">
        <v>202</v>
      </c>
      <c r="F222" s="150" t="s">
        <v>618</v>
      </c>
      <c r="I222" s="151"/>
      <c r="L222" s="32"/>
      <c r="M222" s="152"/>
      <c r="T222" s="56"/>
      <c r="AT222" s="17" t="s">
        <v>202</v>
      </c>
      <c r="AU222" s="17" t="s">
        <v>21</v>
      </c>
    </row>
    <row r="223" spans="2:65" s="1" customFormat="1" ht="11.25">
      <c r="B223" s="32"/>
      <c r="D223" s="156" t="s">
        <v>275</v>
      </c>
      <c r="F223" s="157" t="s">
        <v>620</v>
      </c>
      <c r="I223" s="151"/>
      <c r="L223" s="32"/>
      <c r="M223" s="152"/>
      <c r="T223" s="56"/>
      <c r="AT223" s="17" t="s">
        <v>275</v>
      </c>
      <c r="AU223" s="17" t="s">
        <v>21</v>
      </c>
    </row>
    <row r="224" spans="2:65" s="12" customFormat="1" ht="11.25">
      <c r="B224" s="158"/>
      <c r="D224" s="149" t="s">
        <v>283</v>
      </c>
      <c r="E224" s="159" t="s">
        <v>1</v>
      </c>
      <c r="F224" s="160" t="s">
        <v>735</v>
      </c>
      <c r="H224" s="161">
        <v>20.85</v>
      </c>
      <c r="I224" s="162"/>
      <c r="L224" s="158"/>
      <c r="M224" s="163"/>
      <c r="T224" s="164"/>
      <c r="AT224" s="159" t="s">
        <v>283</v>
      </c>
      <c r="AU224" s="159" t="s">
        <v>21</v>
      </c>
      <c r="AV224" s="12" t="s">
        <v>91</v>
      </c>
      <c r="AW224" s="12" t="s">
        <v>38</v>
      </c>
      <c r="AX224" s="12" t="s">
        <v>83</v>
      </c>
      <c r="AY224" s="159" t="s">
        <v>194</v>
      </c>
    </row>
    <row r="225" spans="2:65" s="13" customFormat="1" ht="11.25">
      <c r="B225" s="165"/>
      <c r="D225" s="149" t="s">
        <v>283</v>
      </c>
      <c r="E225" s="166" t="s">
        <v>1</v>
      </c>
      <c r="F225" s="167" t="s">
        <v>285</v>
      </c>
      <c r="H225" s="168">
        <v>20.85</v>
      </c>
      <c r="I225" s="169"/>
      <c r="L225" s="165"/>
      <c r="M225" s="170"/>
      <c r="T225" s="171"/>
      <c r="AT225" s="166" t="s">
        <v>283</v>
      </c>
      <c r="AU225" s="166" t="s">
        <v>21</v>
      </c>
      <c r="AV225" s="13" t="s">
        <v>193</v>
      </c>
      <c r="AW225" s="13" t="s">
        <v>38</v>
      </c>
      <c r="AX225" s="13" t="s">
        <v>21</v>
      </c>
      <c r="AY225" s="166" t="s">
        <v>194</v>
      </c>
    </row>
    <row r="226" spans="2:65" s="11" customFormat="1" ht="25.9" customHeight="1">
      <c r="B226" s="124"/>
      <c r="D226" s="125" t="s">
        <v>82</v>
      </c>
      <c r="E226" s="126" t="s">
        <v>496</v>
      </c>
      <c r="F226" s="126" t="s">
        <v>667</v>
      </c>
      <c r="I226" s="127"/>
      <c r="J226" s="128">
        <f>BK226</f>
        <v>0</v>
      </c>
      <c r="L226" s="124"/>
      <c r="M226" s="129"/>
      <c r="P226" s="130">
        <f>SUM(P227:P229)</f>
        <v>0</v>
      </c>
      <c r="R226" s="130">
        <f>SUM(R227:R229)</f>
        <v>0</v>
      </c>
      <c r="T226" s="131">
        <f>SUM(T227:T229)</f>
        <v>0</v>
      </c>
      <c r="AR226" s="125" t="s">
        <v>21</v>
      </c>
      <c r="AT226" s="132" t="s">
        <v>82</v>
      </c>
      <c r="AU226" s="132" t="s">
        <v>83</v>
      </c>
      <c r="AY226" s="125" t="s">
        <v>194</v>
      </c>
      <c r="BK226" s="133">
        <f>SUM(BK227:BK229)</f>
        <v>0</v>
      </c>
    </row>
    <row r="227" spans="2:65" s="1" customFormat="1" ht="24.2" customHeight="1">
      <c r="B227" s="32"/>
      <c r="C227" s="136" t="s">
        <v>440</v>
      </c>
      <c r="D227" s="136" t="s">
        <v>197</v>
      </c>
      <c r="E227" s="137" t="s">
        <v>736</v>
      </c>
      <c r="F227" s="138" t="s">
        <v>737</v>
      </c>
      <c r="G227" s="139" t="s">
        <v>363</v>
      </c>
      <c r="H227" s="140">
        <v>386.84199999999998</v>
      </c>
      <c r="I227" s="141"/>
      <c r="J227" s="142">
        <f>ROUND(I227*H227,2)</f>
        <v>0</v>
      </c>
      <c r="K227" s="138" t="s">
        <v>272</v>
      </c>
      <c r="L227" s="32"/>
      <c r="M227" s="143" t="s">
        <v>1</v>
      </c>
      <c r="N227" s="144" t="s">
        <v>48</v>
      </c>
      <c r="P227" s="145">
        <f>O227*H227</f>
        <v>0</v>
      </c>
      <c r="Q227" s="145">
        <v>0</v>
      </c>
      <c r="R227" s="145">
        <f>Q227*H227</f>
        <v>0</v>
      </c>
      <c r="S227" s="145">
        <v>0</v>
      </c>
      <c r="T227" s="146">
        <f>S227*H227</f>
        <v>0</v>
      </c>
      <c r="AR227" s="147" t="s">
        <v>193</v>
      </c>
      <c r="AT227" s="147" t="s">
        <v>197</v>
      </c>
      <c r="AU227" s="147" t="s">
        <v>21</v>
      </c>
      <c r="AY227" s="17" t="s">
        <v>194</v>
      </c>
      <c r="BE227" s="148">
        <f>IF(N227="základní",J227,0)</f>
        <v>0</v>
      </c>
      <c r="BF227" s="148">
        <f>IF(N227="snížená",J227,0)</f>
        <v>0</v>
      </c>
      <c r="BG227" s="148">
        <f>IF(N227="zákl. přenesená",J227,0)</f>
        <v>0</v>
      </c>
      <c r="BH227" s="148">
        <f>IF(N227="sníž. přenesená",J227,0)</f>
        <v>0</v>
      </c>
      <c r="BI227" s="148">
        <f>IF(N227="nulová",J227,0)</f>
        <v>0</v>
      </c>
      <c r="BJ227" s="17" t="s">
        <v>21</v>
      </c>
      <c r="BK227" s="148">
        <f>ROUND(I227*H227,2)</f>
        <v>0</v>
      </c>
      <c r="BL227" s="17" t="s">
        <v>193</v>
      </c>
      <c r="BM227" s="147" t="s">
        <v>738</v>
      </c>
    </row>
    <row r="228" spans="2:65" s="1" customFormat="1" ht="11.25">
      <c r="B228" s="32"/>
      <c r="D228" s="149" t="s">
        <v>202</v>
      </c>
      <c r="F228" s="150" t="s">
        <v>737</v>
      </c>
      <c r="I228" s="151"/>
      <c r="L228" s="32"/>
      <c r="M228" s="152"/>
      <c r="T228" s="56"/>
      <c r="AT228" s="17" t="s">
        <v>202</v>
      </c>
      <c r="AU228" s="17" t="s">
        <v>21</v>
      </c>
    </row>
    <row r="229" spans="2:65" s="1" customFormat="1" ht="11.25">
      <c r="B229" s="32"/>
      <c r="D229" s="156" t="s">
        <v>275</v>
      </c>
      <c r="F229" s="157" t="s">
        <v>739</v>
      </c>
      <c r="I229" s="151"/>
      <c r="L229" s="32"/>
      <c r="M229" s="153"/>
      <c r="N229" s="154"/>
      <c r="O229" s="154"/>
      <c r="P229" s="154"/>
      <c r="Q229" s="154"/>
      <c r="R229" s="154"/>
      <c r="S229" s="154"/>
      <c r="T229" s="155"/>
      <c r="AT229" s="17" t="s">
        <v>275</v>
      </c>
      <c r="AU229" s="17" t="s">
        <v>21</v>
      </c>
    </row>
    <row r="230" spans="2:65" s="1" customFormat="1" ht="6.95" customHeight="1">
      <c r="B230" s="44"/>
      <c r="C230" s="45"/>
      <c r="D230" s="45"/>
      <c r="E230" s="45"/>
      <c r="F230" s="45"/>
      <c r="G230" s="45"/>
      <c r="H230" s="45"/>
      <c r="I230" s="45"/>
      <c r="J230" s="45"/>
      <c r="K230" s="45"/>
      <c r="L230" s="32"/>
    </row>
  </sheetData>
  <sheetProtection algorithmName="SHA-512" hashValue="1BeI7KPPjxaP4y9dcHYYjMxFEsZYo/MBPXrwYbVE5wBhziDLEsKcSNiZEz+jQLjlyCOO5RlZVnG26jdk4zEnRQ==" saltValue="H+s8spnBlBrQ+5QyT9p/X9KsD3ZQqgpr7rQf4YmYnjVEbo5zFhtO/C11rzr0Ob5Nao8LvyPDdMdd/jWzZcESWQ==" spinCount="100000" sheet="1" objects="1" scenarios="1" formatColumns="0" formatRows="0" autoFilter="0"/>
  <autoFilter ref="C123:K229" xr:uid="{00000000-0009-0000-0000-000004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hyperlinks>
    <hyperlink ref="F128" r:id="rId1" xr:uid="{00000000-0004-0000-0400-000000000000}"/>
    <hyperlink ref="F134" r:id="rId2" xr:uid="{00000000-0004-0000-0400-000001000000}"/>
    <hyperlink ref="F140" r:id="rId3" xr:uid="{00000000-0004-0000-0400-000002000000}"/>
    <hyperlink ref="F148" r:id="rId4" xr:uid="{00000000-0004-0000-0400-000003000000}"/>
    <hyperlink ref="F154" r:id="rId5" xr:uid="{00000000-0004-0000-0400-000004000000}"/>
    <hyperlink ref="F162" r:id="rId6" xr:uid="{00000000-0004-0000-0400-000005000000}"/>
    <hyperlink ref="F169" r:id="rId7" xr:uid="{00000000-0004-0000-0400-000006000000}"/>
    <hyperlink ref="F172" r:id="rId8" xr:uid="{00000000-0004-0000-0400-000007000000}"/>
    <hyperlink ref="F175" r:id="rId9" xr:uid="{00000000-0004-0000-0400-000008000000}"/>
    <hyperlink ref="F178" r:id="rId10" xr:uid="{00000000-0004-0000-0400-000009000000}"/>
    <hyperlink ref="F181" r:id="rId11" xr:uid="{00000000-0004-0000-0400-00000A000000}"/>
    <hyperlink ref="F184" r:id="rId12" xr:uid="{00000000-0004-0000-0400-00000B000000}"/>
    <hyperlink ref="F187" r:id="rId13" xr:uid="{00000000-0004-0000-0400-00000C000000}"/>
    <hyperlink ref="F198" r:id="rId14" xr:uid="{00000000-0004-0000-0400-00000D000000}"/>
    <hyperlink ref="F201" r:id="rId15" xr:uid="{00000000-0004-0000-0400-00000E000000}"/>
    <hyperlink ref="F213" r:id="rId16" xr:uid="{00000000-0004-0000-0400-00000F000000}"/>
    <hyperlink ref="F223" r:id="rId17" xr:uid="{00000000-0004-0000-0400-000010000000}"/>
    <hyperlink ref="F229" r:id="rId18" xr:uid="{00000000-0004-0000-0400-00001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8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112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</row>
    <row r="4" spans="2:46" ht="24.95" customHeight="1">
      <c r="B4" s="20"/>
      <c r="D4" s="21" t="s">
        <v>166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0" t="str">
        <f>'Rekapitulace stavby'!K6</f>
        <v>ZTV Pacov II.etapa - pod etapa č.3</v>
      </c>
      <c r="F7" s="241"/>
      <c r="G7" s="241"/>
      <c r="H7" s="241"/>
      <c r="L7" s="20"/>
    </row>
    <row r="8" spans="2:46" ht="12" customHeight="1">
      <c r="B8" s="20"/>
      <c r="D8" s="27" t="s">
        <v>167</v>
      </c>
      <c r="L8" s="20"/>
    </row>
    <row r="9" spans="2:46" s="1" customFormat="1" ht="16.5" customHeight="1">
      <c r="B9" s="32"/>
      <c r="E9" s="240" t="s">
        <v>366</v>
      </c>
      <c r="F9" s="242"/>
      <c r="G9" s="242"/>
      <c r="H9" s="242"/>
      <c r="L9" s="32"/>
    </row>
    <row r="10" spans="2:46" s="1" customFormat="1" ht="12" customHeight="1">
      <c r="B10" s="32"/>
      <c r="D10" s="27" t="s">
        <v>169</v>
      </c>
      <c r="L10" s="32"/>
    </row>
    <row r="11" spans="2:46" s="1" customFormat="1" ht="16.5" customHeight="1">
      <c r="B11" s="32"/>
      <c r="E11" s="205" t="s">
        <v>740</v>
      </c>
      <c r="F11" s="242"/>
      <c r="G11" s="242"/>
      <c r="H11" s="242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19</v>
      </c>
      <c r="F13" s="25" t="s">
        <v>113</v>
      </c>
      <c r="I13" s="27" t="s">
        <v>20</v>
      </c>
      <c r="J13" s="25" t="s">
        <v>1</v>
      </c>
      <c r="L13" s="32"/>
    </row>
    <row r="14" spans="2:46" s="1" customFormat="1" ht="12" customHeight="1">
      <c r="B14" s="32"/>
      <c r="D14" s="27" t="s">
        <v>22</v>
      </c>
      <c r="F14" s="25" t="s">
        <v>23</v>
      </c>
      <c r="I14" s="27" t="s">
        <v>24</v>
      </c>
      <c r="J14" s="52" t="str">
        <f>'Rekapitulace stavby'!AN8</f>
        <v>9. 8. 2024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28</v>
      </c>
      <c r="I16" s="27" t="s">
        <v>29</v>
      </c>
      <c r="J16" s="25" t="s">
        <v>30</v>
      </c>
      <c r="L16" s="32"/>
    </row>
    <row r="17" spans="2:12" s="1" customFormat="1" ht="18" customHeight="1">
      <c r="B17" s="32"/>
      <c r="E17" s="25" t="s">
        <v>23</v>
      </c>
      <c r="I17" s="27" t="s">
        <v>31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32</v>
      </c>
      <c r="I19" s="27" t="s">
        <v>29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3" t="str">
        <f>'Rekapitulace stavby'!E14</f>
        <v>Vyplň údaj</v>
      </c>
      <c r="F20" s="224"/>
      <c r="G20" s="224"/>
      <c r="H20" s="224"/>
      <c r="I20" s="27" t="s">
        <v>31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34</v>
      </c>
      <c r="I22" s="27" t="s">
        <v>29</v>
      </c>
      <c r="J22" s="25" t="s">
        <v>35</v>
      </c>
      <c r="L22" s="32"/>
    </row>
    <row r="23" spans="2:12" s="1" customFormat="1" ht="18" customHeight="1">
      <c r="B23" s="32"/>
      <c r="E23" s="25" t="s">
        <v>36</v>
      </c>
      <c r="I23" s="27" t="s">
        <v>31</v>
      </c>
      <c r="J23" s="25" t="s">
        <v>37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39</v>
      </c>
      <c r="I25" s="27" t="s">
        <v>29</v>
      </c>
      <c r="J25" s="25" t="s">
        <v>1</v>
      </c>
      <c r="L25" s="32"/>
    </row>
    <row r="26" spans="2:12" s="1" customFormat="1" ht="18" customHeight="1">
      <c r="B26" s="32"/>
      <c r="E26" s="25" t="s">
        <v>40</v>
      </c>
      <c r="I26" s="27" t="s">
        <v>31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41</v>
      </c>
      <c r="L28" s="32"/>
    </row>
    <row r="29" spans="2:12" s="7" customFormat="1" ht="262.5" customHeight="1">
      <c r="B29" s="94"/>
      <c r="E29" s="229" t="s">
        <v>741</v>
      </c>
      <c r="F29" s="229"/>
      <c r="G29" s="229"/>
      <c r="H29" s="229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43</v>
      </c>
      <c r="J32" s="66">
        <f>ROUND(J129,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45</v>
      </c>
      <c r="I34" s="35" t="s">
        <v>44</v>
      </c>
      <c r="J34" s="35" t="s">
        <v>46</v>
      </c>
      <c r="L34" s="32"/>
    </row>
    <row r="35" spans="2:12" s="1" customFormat="1" ht="14.45" customHeight="1">
      <c r="B35" s="32"/>
      <c r="D35" s="55" t="s">
        <v>47</v>
      </c>
      <c r="E35" s="27" t="s">
        <v>48</v>
      </c>
      <c r="F35" s="86">
        <f>ROUND((SUM(BE129:BE287)),  2)</f>
        <v>0</v>
      </c>
      <c r="I35" s="96">
        <v>0.21</v>
      </c>
      <c r="J35" s="86">
        <f>ROUND(((SUM(BE129:BE287))*I35),  2)</f>
        <v>0</v>
      </c>
      <c r="L35" s="32"/>
    </row>
    <row r="36" spans="2:12" s="1" customFormat="1" ht="14.45" customHeight="1">
      <c r="B36" s="32"/>
      <c r="E36" s="27" t="s">
        <v>49</v>
      </c>
      <c r="F36" s="86">
        <f>ROUND((SUM(BF129:BF287)),  2)</f>
        <v>0</v>
      </c>
      <c r="I36" s="96">
        <v>0.12</v>
      </c>
      <c r="J36" s="86">
        <f>ROUND(((SUM(BF129:BF287))*I36),  2)</f>
        <v>0</v>
      </c>
      <c r="L36" s="32"/>
    </row>
    <row r="37" spans="2:12" s="1" customFormat="1" ht="14.45" hidden="1" customHeight="1">
      <c r="B37" s="32"/>
      <c r="E37" s="27" t="s">
        <v>50</v>
      </c>
      <c r="F37" s="86">
        <f>ROUND((SUM(BG129:BG287)),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51</v>
      </c>
      <c r="F38" s="86">
        <f>ROUND((SUM(BH129:BH287)),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52</v>
      </c>
      <c r="F39" s="86">
        <f>ROUND((SUM(BI129:BI287)),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53</v>
      </c>
      <c r="E41" s="57"/>
      <c r="F41" s="57"/>
      <c r="G41" s="99" t="s">
        <v>54</v>
      </c>
      <c r="H41" s="100" t="s">
        <v>55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56</v>
      </c>
      <c r="E50" s="42"/>
      <c r="F50" s="42"/>
      <c r="G50" s="41" t="s">
        <v>57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58</v>
      </c>
      <c r="E61" s="34"/>
      <c r="F61" s="103" t="s">
        <v>59</v>
      </c>
      <c r="G61" s="43" t="s">
        <v>58</v>
      </c>
      <c r="H61" s="34"/>
      <c r="I61" s="34"/>
      <c r="J61" s="104" t="s">
        <v>59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60</v>
      </c>
      <c r="E65" s="42"/>
      <c r="F65" s="42"/>
      <c r="G65" s="41" t="s">
        <v>61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58</v>
      </c>
      <c r="E76" s="34"/>
      <c r="F76" s="103" t="s">
        <v>59</v>
      </c>
      <c r="G76" s="43" t="s">
        <v>58</v>
      </c>
      <c r="H76" s="34"/>
      <c r="I76" s="34"/>
      <c r="J76" s="104" t="s">
        <v>59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171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0" t="str">
        <f>E7</f>
        <v>ZTV Pacov II.etapa - pod etapa č.3</v>
      </c>
      <c r="F85" s="241"/>
      <c r="G85" s="241"/>
      <c r="H85" s="241"/>
      <c r="L85" s="32"/>
    </row>
    <row r="86" spans="2:12" ht="12" customHeight="1">
      <c r="B86" s="20"/>
      <c r="C86" s="27" t="s">
        <v>167</v>
      </c>
      <c r="L86" s="20"/>
    </row>
    <row r="87" spans="2:12" s="1" customFormat="1" ht="16.5" customHeight="1">
      <c r="B87" s="32"/>
      <c r="E87" s="240" t="s">
        <v>366</v>
      </c>
      <c r="F87" s="242"/>
      <c r="G87" s="242"/>
      <c r="H87" s="242"/>
      <c r="L87" s="32"/>
    </row>
    <row r="88" spans="2:12" s="1" customFormat="1" ht="12" customHeight="1">
      <c r="B88" s="32"/>
      <c r="C88" s="27" t="s">
        <v>169</v>
      </c>
      <c r="L88" s="32"/>
    </row>
    <row r="89" spans="2:12" s="1" customFormat="1" ht="16.5" customHeight="1">
      <c r="B89" s="32"/>
      <c r="E89" s="205" t="str">
        <f>E11</f>
        <v>IO-02.1 - Kontejnerové stání</v>
      </c>
      <c r="F89" s="242"/>
      <c r="G89" s="242"/>
      <c r="H89" s="242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22</v>
      </c>
      <c r="F91" s="25" t="str">
        <f>F14</f>
        <v>město Pacov</v>
      </c>
      <c r="I91" s="27" t="s">
        <v>24</v>
      </c>
      <c r="J91" s="52" t="str">
        <f>IF(J14="","",J14)</f>
        <v>9. 8. 2024</v>
      </c>
      <c r="L91" s="32"/>
    </row>
    <row r="92" spans="2:12" s="1" customFormat="1" ht="6.95" customHeight="1">
      <c r="B92" s="32"/>
      <c r="L92" s="32"/>
    </row>
    <row r="93" spans="2:12" s="1" customFormat="1" ht="25.7" customHeight="1">
      <c r="B93" s="32"/>
      <c r="C93" s="27" t="s">
        <v>28</v>
      </c>
      <c r="F93" s="25" t="str">
        <f>E17</f>
        <v>město Pacov</v>
      </c>
      <c r="I93" s="27" t="s">
        <v>34</v>
      </c>
      <c r="J93" s="30" t="str">
        <f>E23</f>
        <v>PROJEKT CENTRUM NOVA s.r.o.</v>
      </c>
      <c r="L93" s="32"/>
    </row>
    <row r="94" spans="2:12" s="1" customFormat="1" ht="15.2" customHeight="1">
      <c r="B94" s="32"/>
      <c r="C94" s="27" t="s">
        <v>32</v>
      </c>
      <c r="F94" s="25" t="str">
        <f>IF(E20="","",E20)</f>
        <v>Vyplň údaj</v>
      </c>
      <c r="I94" s="27" t="s">
        <v>39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172</v>
      </c>
      <c r="D96" s="97"/>
      <c r="E96" s="97"/>
      <c r="F96" s="97"/>
      <c r="G96" s="97"/>
      <c r="H96" s="97"/>
      <c r="I96" s="97"/>
      <c r="J96" s="106" t="s">
        <v>173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174</v>
      </c>
      <c r="J98" s="66">
        <f>J129</f>
        <v>0</v>
      </c>
      <c r="L98" s="32"/>
      <c r="AU98" s="17" t="s">
        <v>175</v>
      </c>
    </row>
    <row r="99" spans="2:47" s="8" customFormat="1" ht="24.95" customHeight="1">
      <c r="B99" s="108"/>
      <c r="D99" s="109" t="s">
        <v>262</v>
      </c>
      <c r="E99" s="110"/>
      <c r="F99" s="110"/>
      <c r="G99" s="110"/>
      <c r="H99" s="110"/>
      <c r="I99" s="110"/>
      <c r="J99" s="111">
        <f>J130</f>
        <v>0</v>
      </c>
      <c r="L99" s="108"/>
    </row>
    <row r="100" spans="2:47" s="9" customFormat="1" ht="19.899999999999999" customHeight="1">
      <c r="B100" s="112"/>
      <c r="D100" s="113" t="s">
        <v>263</v>
      </c>
      <c r="E100" s="114"/>
      <c r="F100" s="114"/>
      <c r="G100" s="114"/>
      <c r="H100" s="114"/>
      <c r="I100" s="114"/>
      <c r="J100" s="115">
        <f>J131</f>
        <v>0</v>
      </c>
      <c r="L100" s="112"/>
    </row>
    <row r="101" spans="2:47" s="9" customFormat="1" ht="19.899999999999999" customHeight="1">
      <c r="B101" s="112"/>
      <c r="D101" s="113" t="s">
        <v>742</v>
      </c>
      <c r="E101" s="114"/>
      <c r="F101" s="114"/>
      <c r="G101" s="114"/>
      <c r="H101" s="114"/>
      <c r="I101" s="114"/>
      <c r="J101" s="115">
        <f>J205</f>
        <v>0</v>
      </c>
      <c r="L101" s="112"/>
    </row>
    <row r="102" spans="2:47" s="9" customFormat="1" ht="19.899999999999999" customHeight="1">
      <c r="B102" s="112"/>
      <c r="D102" s="113" t="s">
        <v>743</v>
      </c>
      <c r="E102" s="114"/>
      <c r="F102" s="114"/>
      <c r="G102" s="114"/>
      <c r="H102" s="114"/>
      <c r="I102" s="114"/>
      <c r="J102" s="115">
        <f>J241</f>
        <v>0</v>
      </c>
      <c r="L102" s="112"/>
    </row>
    <row r="103" spans="2:47" s="9" customFormat="1" ht="19.899999999999999" customHeight="1">
      <c r="B103" s="112"/>
      <c r="D103" s="113" t="s">
        <v>744</v>
      </c>
      <c r="E103" s="114"/>
      <c r="F103" s="114"/>
      <c r="G103" s="114"/>
      <c r="H103" s="114"/>
      <c r="I103" s="114"/>
      <c r="J103" s="115">
        <f>J247</f>
        <v>0</v>
      </c>
      <c r="L103" s="112"/>
    </row>
    <row r="104" spans="2:47" s="9" customFormat="1" ht="19.899999999999999" customHeight="1">
      <c r="B104" s="112"/>
      <c r="D104" s="113" t="s">
        <v>745</v>
      </c>
      <c r="E104" s="114"/>
      <c r="F104" s="114"/>
      <c r="G104" s="114"/>
      <c r="H104" s="114"/>
      <c r="I104" s="114"/>
      <c r="J104" s="115">
        <f>J264</f>
        <v>0</v>
      </c>
      <c r="L104" s="112"/>
    </row>
    <row r="105" spans="2:47" s="9" customFormat="1" ht="19.899999999999999" customHeight="1">
      <c r="B105" s="112"/>
      <c r="D105" s="113" t="s">
        <v>746</v>
      </c>
      <c r="E105" s="114"/>
      <c r="F105" s="114"/>
      <c r="G105" s="114"/>
      <c r="H105" s="114"/>
      <c r="I105" s="114"/>
      <c r="J105" s="115">
        <f>J278</f>
        <v>0</v>
      </c>
      <c r="L105" s="112"/>
    </row>
    <row r="106" spans="2:47" s="8" customFormat="1" ht="24.95" customHeight="1">
      <c r="B106" s="108"/>
      <c r="D106" s="109" t="s">
        <v>747</v>
      </c>
      <c r="E106" s="110"/>
      <c r="F106" s="110"/>
      <c r="G106" s="110"/>
      <c r="H106" s="110"/>
      <c r="I106" s="110"/>
      <c r="J106" s="111">
        <f>J282</f>
        <v>0</v>
      </c>
      <c r="L106" s="108"/>
    </row>
    <row r="107" spans="2:47" s="9" customFormat="1" ht="19.899999999999999" customHeight="1">
      <c r="B107" s="112"/>
      <c r="D107" s="113" t="s">
        <v>748</v>
      </c>
      <c r="E107" s="114"/>
      <c r="F107" s="114"/>
      <c r="G107" s="114"/>
      <c r="H107" s="114"/>
      <c r="I107" s="114"/>
      <c r="J107" s="115">
        <f>J283</f>
        <v>0</v>
      </c>
      <c r="L107" s="112"/>
    </row>
    <row r="108" spans="2:47" s="1" customFormat="1" ht="21.75" customHeight="1">
      <c r="B108" s="32"/>
      <c r="L108" s="32"/>
    </row>
    <row r="109" spans="2:47" s="1" customFormat="1" ht="6.95" customHeight="1"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32"/>
    </row>
    <row r="113" spans="2:20" s="1" customFormat="1" ht="6.95" customHeight="1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2"/>
    </row>
    <row r="114" spans="2:20" s="1" customFormat="1" ht="24.95" customHeight="1">
      <c r="B114" s="32"/>
      <c r="C114" s="21" t="s">
        <v>178</v>
      </c>
      <c r="L114" s="32"/>
    </row>
    <row r="115" spans="2:20" s="1" customFormat="1" ht="6.95" customHeight="1">
      <c r="B115" s="32"/>
      <c r="L115" s="32"/>
    </row>
    <row r="116" spans="2:20" s="1" customFormat="1" ht="12" customHeight="1">
      <c r="B116" s="32"/>
      <c r="C116" s="27" t="s">
        <v>16</v>
      </c>
      <c r="L116" s="32"/>
    </row>
    <row r="117" spans="2:20" s="1" customFormat="1" ht="16.5" customHeight="1">
      <c r="B117" s="32"/>
      <c r="E117" s="240" t="str">
        <f>E7</f>
        <v>ZTV Pacov II.etapa - pod etapa č.3</v>
      </c>
      <c r="F117" s="241"/>
      <c r="G117" s="241"/>
      <c r="H117" s="241"/>
      <c r="L117" s="32"/>
    </row>
    <row r="118" spans="2:20" ht="12" customHeight="1">
      <c r="B118" s="20"/>
      <c r="C118" s="27" t="s">
        <v>167</v>
      </c>
      <c r="L118" s="20"/>
    </row>
    <row r="119" spans="2:20" s="1" customFormat="1" ht="16.5" customHeight="1">
      <c r="B119" s="32"/>
      <c r="E119" s="240" t="s">
        <v>366</v>
      </c>
      <c r="F119" s="242"/>
      <c r="G119" s="242"/>
      <c r="H119" s="242"/>
      <c r="L119" s="32"/>
    </row>
    <row r="120" spans="2:20" s="1" customFormat="1" ht="12" customHeight="1">
      <c r="B120" s="32"/>
      <c r="C120" s="27" t="s">
        <v>169</v>
      </c>
      <c r="L120" s="32"/>
    </row>
    <row r="121" spans="2:20" s="1" customFormat="1" ht="16.5" customHeight="1">
      <c r="B121" s="32"/>
      <c r="E121" s="205" t="str">
        <f>E11</f>
        <v>IO-02.1 - Kontejnerové stání</v>
      </c>
      <c r="F121" s="242"/>
      <c r="G121" s="242"/>
      <c r="H121" s="242"/>
      <c r="L121" s="32"/>
    </row>
    <row r="122" spans="2:20" s="1" customFormat="1" ht="6.95" customHeight="1">
      <c r="B122" s="32"/>
      <c r="L122" s="32"/>
    </row>
    <row r="123" spans="2:20" s="1" customFormat="1" ht="12" customHeight="1">
      <c r="B123" s="32"/>
      <c r="C123" s="27" t="s">
        <v>22</v>
      </c>
      <c r="F123" s="25" t="str">
        <f>F14</f>
        <v>město Pacov</v>
      </c>
      <c r="I123" s="27" t="s">
        <v>24</v>
      </c>
      <c r="J123" s="52" t="str">
        <f>IF(J14="","",J14)</f>
        <v>9. 8. 2024</v>
      </c>
      <c r="L123" s="32"/>
    </row>
    <row r="124" spans="2:20" s="1" customFormat="1" ht="6.95" customHeight="1">
      <c r="B124" s="32"/>
      <c r="L124" s="32"/>
    </row>
    <row r="125" spans="2:20" s="1" customFormat="1" ht="25.7" customHeight="1">
      <c r="B125" s="32"/>
      <c r="C125" s="27" t="s">
        <v>28</v>
      </c>
      <c r="F125" s="25" t="str">
        <f>E17</f>
        <v>město Pacov</v>
      </c>
      <c r="I125" s="27" t="s">
        <v>34</v>
      </c>
      <c r="J125" s="30" t="str">
        <f>E23</f>
        <v>PROJEKT CENTRUM NOVA s.r.o.</v>
      </c>
      <c r="L125" s="32"/>
    </row>
    <row r="126" spans="2:20" s="1" customFormat="1" ht="15.2" customHeight="1">
      <c r="B126" s="32"/>
      <c r="C126" s="27" t="s">
        <v>32</v>
      </c>
      <c r="F126" s="25" t="str">
        <f>IF(E20="","",E20)</f>
        <v>Vyplň údaj</v>
      </c>
      <c r="I126" s="27" t="s">
        <v>39</v>
      </c>
      <c r="J126" s="30" t="str">
        <f>E26</f>
        <v xml:space="preserve"> </v>
      </c>
      <c r="L126" s="32"/>
    </row>
    <row r="127" spans="2:20" s="1" customFormat="1" ht="10.35" customHeight="1">
      <c r="B127" s="32"/>
      <c r="L127" s="32"/>
    </row>
    <row r="128" spans="2:20" s="10" customFormat="1" ht="29.25" customHeight="1">
      <c r="B128" s="116"/>
      <c r="C128" s="117" t="s">
        <v>179</v>
      </c>
      <c r="D128" s="118" t="s">
        <v>68</v>
      </c>
      <c r="E128" s="118" t="s">
        <v>64</v>
      </c>
      <c r="F128" s="118" t="s">
        <v>65</v>
      </c>
      <c r="G128" s="118" t="s">
        <v>180</v>
      </c>
      <c r="H128" s="118" t="s">
        <v>181</v>
      </c>
      <c r="I128" s="118" t="s">
        <v>182</v>
      </c>
      <c r="J128" s="118" t="s">
        <v>173</v>
      </c>
      <c r="K128" s="119" t="s">
        <v>183</v>
      </c>
      <c r="L128" s="116"/>
      <c r="M128" s="59" t="s">
        <v>1</v>
      </c>
      <c r="N128" s="60" t="s">
        <v>47</v>
      </c>
      <c r="O128" s="60" t="s">
        <v>184</v>
      </c>
      <c r="P128" s="60" t="s">
        <v>185</v>
      </c>
      <c r="Q128" s="60" t="s">
        <v>186</v>
      </c>
      <c r="R128" s="60" t="s">
        <v>187</v>
      </c>
      <c r="S128" s="60" t="s">
        <v>188</v>
      </c>
      <c r="T128" s="61" t="s">
        <v>189</v>
      </c>
    </row>
    <row r="129" spans="2:65" s="1" customFormat="1" ht="22.9" customHeight="1">
      <c r="B129" s="32"/>
      <c r="C129" s="64" t="s">
        <v>190</v>
      </c>
      <c r="J129" s="120">
        <f>BK129</f>
        <v>0</v>
      </c>
      <c r="L129" s="32"/>
      <c r="M129" s="62"/>
      <c r="N129" s="53"/>
      <c r="O129" s="53"/>
      <c r="P129" s="121">
        <f>P130+P282</f>
        <v>0</v>
      </c>
      <c r="Q129" s="53"/>
      <c r="R129" s="121">
        <f>R130+R282</f>
        <v>44.317222610000002</v>
      </c>
      <c r="S129" s="53"/>
      <c r="T129" s="122">
        <f>T130+T282</f>
        <v>0</v>
      </c>
      <c r="AT129" s="17" t="s">
        <v>82</v>
      </c>
      <c r="AU129" s="17" t="s">
        <v>175</v>
      </c>
      <c r="BK129" s="123">
        <f>BK130+BK282</f>
        <v>0</v>
      </c>
    </row>
    <row r="130" spans="2:65" s="11" customFormat="1" ht="25.9" customHeight="1">
      <c r="B130" s="124"/>
      <c r="D130" s="125" t="s">
        <v>82</v>
      </c>
      <c r="E130" s="126" t="s">
        <v>266</v>
      </c>
      <c r="F130" s="126" t="s">
        <v>267</v>
      </c>
      <c r="I130" s="127"/>
      <c r="J130" s="128">
        <f>BK130</f>
        <v>0</v>
      </c>
      <c r="L130" s="124"/>
      <c r="M130" s="129"/>
      <c r="P130" s="130">
        <f>P131+P205+P241+P247+P264+P278</f>
        <v>0</v>
      </c>
      <c r="R130" s="130">
        <f>R131+R205+R241+R247+R264+R278</f>
        <v>44.317222610000002</v>
      </c>
      <c r="T130" s="131">
        <f>T131+T205+T241+T247+T264+T278</f>
        <v>0</v>
      </c>
      <c r="AR130" s="125" t="s">
        <v>21</v>
      </c>
      <c r="AT130" s="132" t="s">
        <v>82</v>
      </c>
      <c r="AU130" s="132" t="s">
        <v>83</v>
      </c>
      <c r="AY130" s="125" t="s">
        <v>194</v>
      </c>
      <c r="BK130" s="133">
        <f>BK131+BK205+BK241+BK247+BK264+BK278</f>
        <v>0</v>
      </c>
    </row>
    <row r="131" spans="2:65" s="11" customFormat="1" ht="22.9" customHeight="1">
      <c r="B131" s="124"/>
      <c r="D131" s="125" t="s">
        <v>82</v>
      </c>
      <c r="E131" s="134" t="s">
        <v>21</v>
      </c>
      <c r="F131" s="134" t="s">
        <v>268</v>
      </c>
      <c r="I131" s="127"/>
      <c r="J131" s="135">
        <f>BK131</f>
        <v>0</v>
      </c>
      <c r="L131" s="124"/>
      <c r="M131" s="129"/>
      <c r="P131" s="130">
        <f>SUM(P132:P204)</f>
        <v>0</v>
      </c>
      <c r="R131" s="130">
        <f>SUM(R132:R204)</f>
        <v>0</v>
      </c>
      <c r="T131" s="131">
        <f>SUM(T132:T204)</f>
        <v>0</v>
      </c>
      <c r="AR131" s="125" t="s">
        <v>21</v>
      </c>
      <c r="AT131" s="132" t="s">
        <v>82</v>
      </c>
      <c r="AU131" s="132" t="s">
        <v>21</v>
      </c>
      <c r="AY131" s="125" t="s">
        <v>194</v>
      </c>
      <c r="BK131" s="133">
        <f>SUM(BK132:BK204)</f>
        <v>0</v>
      </c>
    </row>
    <row r="132" spans="2:65" s="1" customFormat="1" ht="33" customHeight="1">
      <c r="B132" s="32"/>
      <c r="C132" s="136" t="s">
        <v>21</v>
      </c>
      <c r="D132" s="136" t="s">
        <v>197</v>
      </c>
      <c r="E132" s="137" t="s">
        <v>749</v>
      </c>
      <c r="F132" s="138" t="s">
        <v>750</v>
      </c>
      <c r="G132" s="139" t="s">
        <v>279</v>
      </c>
      <c r="H132" s="140">
        <v>3.8170000000000002</v>
      </c>
      <c r="I132" s="141"/>
      <c r="J132" s="142">
        <f>ROUND(I132*H132,2)</f>
        <v>0</v>
      </c>
      <c r="K132" s="138" t="s">
        <v>272</v>
      </c>
      <c r="L132" s="32"/>
      <c r="M132" s="143" t="s">
        <v>1</v>
      </c>
      <c r="N132" s="144" t="s">
        <v>48</v>
      </c>
      <c r="P132" s="145">
        <f>O132*H132</f>
        <v>0</v>
      </c>
      <c r="Q132" s="145">
        <v>0</v>
      </c>
      <c r="R132" s="145">
        <f>Q132*H132</f>
        <v>0</v>
      </c>
      <c r="S132" s="145">
        <v>0</v>
      </c>
      <c r="T132" s="146">
        <f>S132*H132</f>
        <v>0</v>
      </c>
      <c r="AR132" s="147" t="s">
        <v>193</v>
      </c>
      <c r="AT132" s="147" t="s">
        <v>197</v>
      </c>
      <c r="AU132" s="147" t="s">
        <v>91</v>
      </c>
      <c r="AY132" s="17" t="s">
        <v>194</v>
      </c>
      <c r="BE132" s="148">
        <f>IF(N132="základní",J132,0)</f>
        <v>0</v>
      </c>
      <c r="BF132" s="148">
        <f>IF(N132="snížená",J132,0)</f>
        <v>0</v>
      </c>
      <c r="BG132" s="148">
        <f>IF(N132="zákl. přenesená",J132,0)</f>
        <v>0</v>
      </c>
      <c r="BH132" s="148">
        <f>IF(N132="sníž. přenesená",J132,0)</f>
        <v>0</v>
      </c>
      <c r="BI132" s="148">
        <f>IF(N132="nulová",J132,0)</f>
        <v>0</v>
      </c>
      <c r="BJ132" s="17" t="s">
        <v>21</v>
      </c>
      <c r="BK132" s="148">
        <f>ROUND(I132*H132,2)</f>
        <v>0</v>
      </c>
      <c r="BL132" s="17" t="s">
        <v>193</v>
      </c>
      <c r="BM132" s="147" t="s">
        <v>751</v>
      </c>
    </row>
    <row r="133" spans="2:65" s="1" customFormat="1" ht="29.25">
      <c r="B133" s="32"/>
      <c r="D133" s="149" t="s">
        <v>202</v>
      </c>
      <c r="F133" s="150" t="s">
        <v>752</v>
      </c>
      <c r="I133" s="151"/>
      <c r="L133" s="32"/>
      <c r="M133" s="152"/>
      <c r="T133" s="56"/>
      <c r="AT133" s="17" t="s">
        <v>202</v>
      </c>
      <c r="AU133" s="17" t="s">
        <v>91</v>
      </c>
    </row>
    <row r="134" spans="2:65" s="1" customFormat="1" ht="11.25">
      <c r="B134" s="32"/>
      <c r="D134" s="156" t="s">
        <v>275</v>
      </c>
      <c r="F134" s="157" t="s">
        <v>753</v>
      </c>
      <c r="I134" s="151"/>
      <c r="L134" s="32"/>
      <c r="M134" s="152"/>
      <c r="T134" s="56"/>
      <c r="AT134" s="17" t="s">
        <v>275</v>
      </c>
      <c r="AU134" s="17" t="s">
        <v>91</v>
      </c>
    </row>
    <row r="135" spans="2:65" s="12" customFormat="1" ht="11.25">
      <c r="B135" s="158"/>
      <c r="D135" s="149" t="s">
        <v>283</v>
      </c>
      <c r="E135" s="159" t="s">
        <v>1</v>
      </c>
      <c r="F135" s="160" t="s">
        <v>754</v>
      </c>
      <c r="H135" s="161">
        <v>1.1100000000000001</v>
      </c>
      <c r="I135" s="162"/>
      <c r="L135" s="158"/>
      <c r="M135" s="163"/>
      <c r="T135" s="164"/>
      <c r="AT135" s="159" t="s">
        <v>283</v>
      </c>
      <c r="AU135" s="159" t="s">
        <v>91</v>
      </c>
      <c r="AV135" s="12" t="s">
        <v>91</v>
      </c>
      <c r="AW135" s="12" t="s">
        <v>38</v>
      </c>
      <c r="AX135" s="12" t="s">
        <v>83</v>
      </c>
      <c r="AY135" s="159" t="s">
        <v>194</v>
      </c>
    </row>
    <row r="136" spans="2:65" s="12" customFormat="1" ht="11.25">
      <c r="B136" s="158"/>
      <c r="D136" s="149" t="s">
        <v>283</v>
      </c>
      <c r="E136" s="159" t="s">
        <v>1</v>
      </c>
      <c r="F136" s="160" t="s">
        <v>755</v>
      </c>
      <c r="H136" s="161">
        <v>17.972999999999999</v>
      </c>
      <c r="I136" s="162"/>
      <c r="L136" s="158"/>
      <c r="M136" s="163"/>
      <c r="T136" s="164"/>
      <c r="AT136" s="159" t="s">
        <v>283</v>
      </c>
      <c r="AU136" s="159" t="s">
        <v>91</v>
      </c>
      <c r="AV136" s="12" t="s">
        <v>91</v>
      </c>
      <c r="AW136" s="12" t="s">
        <v>38</v>
      </c>
      <c r="AX136" s="12" t="s">
        <v>83</v>
      </c>
      <c r="AY136" s="159" t="s">
        <v>194</v>
      </c>
    </row>
    <row r="137" spans="2:65" s="15" customFormat="1" ht="11.25">
      <c r="B137" s="188"/>
      <c r="D137" s="149" t="s">
        <v>283</v>
      </c>
      <c r="E137" s="189" t="s">
        <v>1</v>
      </c>
      <c r="F137" s="190" t="s">
        <v>756</v>
      </c>
      <c r="H137" s="191">
        <v>19.082999999999998</v>
      </c>
      <c r="I137" s="192"/>
      <c r="L137" s="188"/>
      <c r="M137" s="193"/>
      <c r="T137" s="194"/>
      <c r="AT137" s="189" t="s">
        <v>283</v>
      </c>
      <c r="AU137" s="189" t="s">
        <v>91</v>
      </c>
      <c r="AV137" s="15" t="s">
        <v>208</v>
      </c>
      <c r="AW137" s="15" t="s">
        <v>38</v>
      </c>
      <c r="AX137" s="15" t="s">
        <v>83</v>
      </c>
      <c r="AY137" s="189" t="s">
        <v>194</v>
      </c>
    </row>
    <row r="138" spans="2:65" s="12" customFormat="1" ht="11.25">
      <c r="B138" s="158"/>
      <c r="D138" s="149" t="s">
        <v>283</v>
      </c>
      <c r="E138" s="159" t="s">
        <v>1</v>
      </c>
      <c r="F138" s="160" t="s">
        <v>757</v>
      </c>
      <c r="H138" s="161">
        <v>-15.266</v>
      </c>
      <c r="I138" s="162"/>
      <c r="L138" s="158"/>
      <c r="M138" s="163"/>
      <c r="T138" s="164"/>
      <c r="AT138" s="159" t="s">
        <v>283</v>
      </c>
      <c r="AU138" s="159" t="s">
        <v>91</v>
      </c>
      <c r="AV138" s="12" t="s">
        <v>91</v>
      </c>
      <c r="AW138" s="12" t="s">
        <v>38</v>
      </c>
      <c r="AX138" s="12" t="s">
        <v>83</v>
      </c>
      <c r="AY138" s="159" t="s">
        <v>194</v>
      </c>
    </row>
    <row r="139" spans="2:65" s="13" customFormat="1" ht="11.25">
      <c r="B139" s="165"/>
      <c r="D139" s="149" t="s">
        <v>283</v>
      </c>
      <c r="E139" s="166" t="s">
        <v>1</v>
      </c>
      <c r="F139" s="167" t="s">
        <v>285</v>
      </c>
      <c r="H139" s="168">
        <v>3.8169999999999984</v>
      </c>
      <c r="I139" s="169"/>
      <c r="L139" s="165"/>
      <c r="M139" s="170"/>
      <c r="T139" s="171"/>
      <c r="AT139" s="166" t="s">
        <v>283</v>
      </c>
      <c r="AU139" s="166" t="s">
        <v>91</v>
      </c>
      <c r="AV139" s="13" t="s">
        <v>193</v>
      </c>
      <c r="AW139" s="13" t="s">
        <v>38</v>
      </c>
      <c r="AX139" s="13" t="s">
        <v>21</v>
      </c>
      <c r="AY139" s="166" t="s">
        <v>194</v>
      </c>
    </row>
    <row r="140" spans="2:65" s="1" customFormat="1" ht="24.2" customHeight="1">
      <c r="B140" s="32"/>
      <c r="C140" s="136" t="s">
        <v>91</v>
      </c>
      <c r="D140" s="136" t="s">
        <v>197</v>
      </c>
      <c r="E140" s="137" t="s">
        <v>758</v>
      </c>
      <c r="F140" s="138" t="s">
        <v>759</v>
      </c>
      <c r="G140" s="139" t="s">
        <v>279</v>
      </c>
      <c r="H140" s="140">
        <v>9.5419999999999998</v>
      </c>
      <c r="I140" s="141"/>
      <c r="J140" s="142">
        <f>ROUND(I140*H140,2)</f>
        <v>0</v>
      </c>
      <c r="K140" s="138" t="s">
        <v>272</v>
      </c>
      <c r="L140" s="32"/>
      <c r="M140" s="143" t="s">
        <v>1</v>
      </c>
      <c r="N140" s="144" t="s">
        <v>48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193</v>
      </c>
      <c r="AT140" s="147" t="s">
        <v>197</v>
      </c>
      <c r="AU140" s="147" t="s">
        <v>91</v>
      </c>
      <c r="AY140" s="17" t="s">
        <v>194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7" t="s">
        <v>21</v>
      </c>
      <c r="BK140" s="148">
        <f>ROUND(I140*H140,2)</f>
        <v>0</v>
      </c>
      <c r="BL140" s="17" t="s">
        <v>193</v>
      </c>
      <c r="BM140" s="147" t="s">
        <v>760</v>
      </c>
    </row>
    <row r="141" spans="2:65" s="1" customFormat="1" ht="29.25">
      <c r="B141" s="32"/>
      <c r="D141" s="149" t="s">
        <v>202</v>
      </c>
      <c r="F141" s="150" t="s">
        <v>761</v>
      </c>
      <c r="I141" s="151"/>
      <c r="L141" s="32"/>
      <c r="M141" s="152"/>
      <c r="T141" s="56"/>
      <c r="AT141" s="17" t="s">
        <v>202</v>
      </c>
      <c r="AU141" s="17" t="s">
        <v>91</v>
      </c>
    </row>
    <row r="142" spans="2:65" s="1" customFormat="1" ht="11.25">
      <c r="B142" s="32"/>
      <c r="D142" s="156" t="s">
        <v>275</v>
      </c>
      <c r="F142" s="157" t="s">
        <v>762</v>
      </c>
      <c r="I142" s="151"/>
      <c r="L142" s="32"/>
      <c r="M142" s="152"/>
      <c r="T142" s="56"/>
      <c r="AT142" s="17" t="s">
        <v>275</v>
      </c>
      <c r="AU142" s="17" t="s">
        <v>91</v>
      </c>
    </row>
    <row r="143" spans="2:65" s="12" customFormat="1" ht="11.25">
      <c r="B143" s="158"/>
      <c r="D143" s="149" t="s">
        <v>283</v>
      </c>
      <c r="E143" s="159" t="s">
        <v>1</v>
      </c>
      <c r="F143" s="160" t="s">
        <v>763</v>
      </c>
      <c r="H143" s="161">
        <v>9.5419999999999998</v>
      </c>
      <c r="I143" s="162"/>
      <c r="L143" s="158"/>
      <c r="M143" s="163"/>
      <c r="T143" s="164"/>
      <c r="AT143" s="159" t="s">
        <v>283</v>
      </c>
      <c r="AU143" s="159" t="s">
        <v>91</v>
      </c>
      <c r="AV143" s="12" t="s">
        <v>91</v>
      </c>
      <c r="AW143" s="12" t="s">
        <v>38</v>
      </c>
      <c r="AX143" s="12" t="s">
        <v>83</v>
      </c>
      <c r="AY143" s="159" t="s">
        <v>194</v>
      </c>
    </row>
    <row r="144" spans="2:65" s="13" customFormat="1" ht="11.25">
      <c r="B144" s="165"/>
      <c r="D144" s="149" t="s">
        <v>283</v>
      </c>
      <c r="E144" s="166" t="s">
        <v>1</v>
      </c>
      <c r="F144" s="167" t="s">
        <v>285</v>
      </c>
      <c r="H144" s="168">
        <v>9.5419999999999998</v>
      </c>
      <c r="I144" s="169"/>
      <c r="L144" s="165"/>
      <c r="M144" s="170"/>
      <c r="T144" s="171"/>
      <c r="AT144" s="166" t="s">
        <v>283</v>
      </c>
      <c r="AU144" s="166" t="s">
        <v>91</v>
      </c>
      <c r="AV144" s="13" t="s">
        <v>193</v>
      </c>
      <c r="AW144" s="13" t="s">
        <v>38</v>
      </c>
      <c r="AX144" s="13" t="s">
        <v>21</v>
      </c>
      <c r="AY144" s="166" t="s">
        <v>194</v>
      </c>
    </row>
    <row r="145" spans="2:65" s="1" customFormat="1" ht="33" customHeight="1">
      <c r="B145" s="32"/>
      <c r="C145" s="136" t="s">
        <v>208</v>
      </c>
      <c r="D145" s="136" t="s">
        <v>197</v>
      </c>
      <c r="E145" s="137" t="s">
        <v>764</v>
      </c>
      <c r="F145" s="138" t="s">
        <v>765</v>
      </c>
      <c r="G145" s="139" t="s">
        <v>279</v>
      </c>
      <c r="H145" s="140">
        <v>2.8620000000000001</v>
      </c>
      <c r="I145" s="141"/>
      <c r="J145" s="142">
        <f>ROUND(I145*H145,2)</f>
        <v>0</v>
      </c>
      <c r="K145" s="138" t="s">
        <v>272</v>
      </c>
      <c r="L145" s="32"/>
      <c r="M145" s="143" t="s">
        <v>1</v>
      </c>
      <c r="N145" s="144" t="s">
        <v>48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193</v>
      </c>
      <c r="AT145" s="147" t="s">
        <v>197</v>
      </c>
      <c r="AU145" s="147" t="s">
        <v>91</v>
      </c>
      <c r="AY145" s="17" t="s">
        <v>194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7" t="s">
        <v>21</v>
      </c>
      <c r="BK145" s="148">
        <f>ROUND(I145*H145,2)</f>
        <v>0</v>
      </c>
      <c r="BL145" s="17" t="s">
        <v>193</v>
      </c>
      <c r="BM145" s="147" t="s">
        <v>766</v>
      </c>
    </row>
    <row r="146" spans="2:65" s="1" customFormat="1" ht="29.25">
      <c r="B146" s="32"/>
      <c r="D146" s="149" t="s">
        <v>202</v>
      </c>
      <c r="F146" s="150" t="s">
        <v>767</v>
      </c>
      <c r="I146" s="151"/>
      <c r="L146" s="32"/>
      <c r="M146" s="152"/>
      <c r="T146" s="56"/>
      <c r="AT146" s="17" t="s">
        <v>202</v>
      </c>
      <c r="AU146" s="17" t="s">
        <v>91</v>
      </c>
    </row>
    <row r="147" spans="2:65" s="1" customFormat="1" ht="11.25">
      <c r="B147" s="32"/>
      <c r="D147" s="156" t="s">
        <v>275</v>
      </c>
      <c r="F147" s="157" t="s">
        <v>768</v>
      </c>
      <c r="I147" s="151"/>
      <c r="L147" s="32"/>
      <c r="M147" s="152"/>
      <c r="T147" s="56"/>
      <c r="AT147" s="17" t="s">
        <v>275</v>
      </c>
      <c r="AU147" s="17" t="s">
        <v>91</v>
      </c>
    </row>
    <row r="148" spans="2:65" s="12" customFormat="1" ht="11.25">
      <c r="B148" s="158"/>
      <c r="D148" s="149" t="s">
        <v>283</v>
      </c>
      <c r="E148" s="159" t="s">
        <v>1</v>
      </c>
      <c r="F148" s="160" t="s">
        <v>769</v>
      </c>
      <c r="H148" s="161">
        <v>2.8620000000000001</v>
      </c>
      <c r="I148" s="162"/>
      <c r="L148" s="158"/>
      <c r="M148" s="163"/>
      <c r="T148" s="164"/>
      <c r="AT148" s="159" t="s">
        <v>283</v>
      </c>
      <c r="AU148" s="159" t="s">
        <v>91</v>
      </c>
      <c r="AV148" s="12" t="s">
        <v>91</v>
      </c>
      <c r="AW148" s="12" t="s">
        <v>38</v>
      </c>
      <c r="AX148" s="12" t="s">
        <v>83</v>
      </c>
      <c r="AY148" s="159" t="s">
        <v>194</v>
      </c>
    </row>
    <row r="149" spans="2:65" s="13" customFormat="1" ht="11.25">
      <c r="B149" s="165"/>
      <c r="D149" s="149" t="s">
        <v>283</v>
      </c>
      <c r="E149" s="166" t="s">
        <v>1</v>
      </c>
      <c r="F149" s="167" t="s">
        <v>285</v>
      </c>
      <c r="H149" s="168">
        <v>2.8620000000000001</v>
      </c>
      <c r="I149" s="169"/>
      <c r="L149" s="165"/>
      <c r="M149" s="170"/>
      <c r="T149" s="171"/>
      <c r="AT149" s="166" t="s">
        <v>283</v>
      </c>
      <c r="AU149" s="166" t="s">
        <v>91</v>
      </c>
      <c r="AV149" s="13" t="s">
        <v>193</v>
      </c>
      <c r="AW149" s="13" t="s">
        <v>38</v>
      </c>
      <c r="AX149" s="13" t="s">
        <v>21</v>
      </c>
      <c r="AY149" s="166" t="s">
        <v>194</v>
      </c>
    </row>
    <row r="150" spans="2:65" s="1" customFormat="1" ht="33" customHeight="1">
      <c r="B150" s="32"/>
      <c r="C150" s="136" t="s">
        <v>193</v>
      </c>
      <c r="D150" s="136" t="s">
        <v>197</v>
      </c>
      <c r="E150" s="137" t="s">
        <v>770</v>
      </c>
      <c r="F150" s="138" t="s">
        <v>771</v>
      </c>
      <c r="G150" s="139" t="s">
        <v>279</v>
      </c>
      <c r="H150" s="140">
        <v>2.8620000000000001</v>
      </c>
      <c r="I150" s="141"/>
      <c r="J150" s="142">
        <f>ROUND(I150*H150,2)</f>
        <v>0</v>
      </c>
      <c r="K150" s="138" t="s">
        <v>272</v>
      </c>
      <c r="L150" s="32"/>
      <c r="M150" s="143" t="s">
        <v>1</v>
      </c>
      <c r="N150" s="144" t="s">
        <v>48</v>
      </c>
      <c r="P150" s="145">
        <f>O150*H150</f>
        <v>0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193</v>
      </c>
      <c r="AT150" s="147" t="s">
        <v>197</v>
      </c>
      <c r="AU150" s="147" t="s">
        <v>91</v>
      </c>
      <c r="AY150" s="17" t="s">
        <v>194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7" t="s">
        <v>21</v>
      </c>
      <c r="BK150" s="148">
        <f>ROUND(I150*H150,2)</f>
        <v>0</v>
      </c>
      <c r="BL150" s="17" t="s">
        <v>193</v>
      </c>
      <c r="BM150" s="147" t="s">
        <v>772</v>
      </c>
    </row>
    <row r="151" spans="2:65" s="1" customFormat="1" ht="29.25">
      <c r="B151" s="32"/>
      <c r="D151" s="149" t="s">
        <v>202</v>
      </c>
      <c r="F151" s="150" t="s">
        <v>773</v>
      </c>
      <c r="I151" s="151"/>
      <c r="L151" s="32"/>
      <c r="M151" s="152"/>
      <c r="T151" s="56"/>
      <c r="AT151" s="17" t="s">
        <v>202</v>
      </c>
      <c r="AU151" s="17" t="s">
        <v>91</v>
      </c>
    </row>
    <row r="152" spans="2:65" s="1" customFormat="1" ht="11.25">
      <c r="B152" s="32"/>
      <c r="D152" s="156" t="s">
        <v>275</v>
      </c>
      <c r="F152" s="157" t="s">
        <v>774</v>
      </c>
      <c r="I152" s="151"/>
      <c r="L152" s="32"/>
      <c r="M152" s="152"/>
      <c r="T152" s="56"/>
      <c r="AT152" s="17" t="s">
        <v>275</v>
      </c>
      <c r="AU152" s="17" t="s">
        <v>91</v>
      </c>
    </row>
    <row r="153" spans="2:65" s="1" customFormat="1" ht="33" customHeight="1">
      <c r="B153" s="32"/>
      <c r="C153" s="136" t="s">
        <v>217</v>
      </c>
      <c r="D153" s="136" t="s">
        <v>197</v>
      </c>
      <c r="E153" s="137" t="s">
        <v>775</v>
      </c>
      <c r="F153" s="138" t="s">
        <v>776</v>
      </c>
      <c r="G153" s="139" t="s">
        <v>279</v>
      </c>
      <c r="H153" s="140">
        <v>0.95599999999999996</v>
      </c>
      <c r="I153" s="141"/>
      <c r="J153" s="142">
        <f>ROUND(I153*H153,2)</f>
        <v>0</v>
      </c>
      <c r="K153" s="138" t="s">
        <v>272</v>
      </c>
      <c r="L153" s="32"/>
      <c r="M153" s="143" t="s">
        <v>1</v>
      </c>
      <c r="N153" s="144" t="s">
        <v>48</v>
      </c>
      <c r="P153" s="145">
        <f>O153*H153</f>
        <v>0</v>
      </c>
      <c r="Q153" s="145">
        <v>0</v>
      </c>
      <c r="R153" s="145">
        <f>Q153*H153</f>
        <v>0</v>
      </c>
      <c r="S153" s="145">
        <v>0</v>
      </c>
      <c r="T153" s="146">
        <f>S153*H153</f>
        <v>0</v>
      </c>
      <c r="AR153" s="147" t="s">
        <v>193</v>
      </c>
      <c r="AT153" s="147" t="s">
        <v>197</v>
      </c>
      <c r="AU153" s="147" t="s">
        <v>91</v>
      </c>
      <c r="AY153" s="17" t="s">
        <v>194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7" t="s">
        <v>21</v>
      </c>
      <c r="BK153" s="148">
        <f>ROUND(I153*H153,2)</f>
        <v>0</v>
      </c>
      <c r="BL153" s="17" t="s">
        <v>193</v>
      </c>
      <c r="BM153" s="147" t="s">
        <v>777</v>
      </c>
    </row>
    <row r="154" spans="2:65" s="1" customFormat="1" ht="29.25">
      <c r="B154" s="32"/>
      <c r="D154" s="149" t="s">
        <v>202</v>
      </c>
      <c r="F154" s="150" t="s">
        <v>778</v>
      </c>
      <c r="I154" s="151"/>
      <c r="L154" s="32"/>
      <c r="M154" s="152"/>
      <c r="T154" s="56"/>
      <c r="AT154" s="17" t="s">
        <v>202</v>
      </c>
      <c r="AU154" s="17" t="s">
        <v>91</v>
      </c>
    </row>
    <row r="155" spans="2:65" s="1" customFormat="1" ht="11.25">
      <c r="B155" s="32"/>
      <c r="D155" s="156" t="s">
        <v>275</v>
      </c>
      <c r="F155" s="157" t="s">
        <v>779</v>
      </c>
      <c r="I155" s="151"/>
      <c r="L155" s="32"/>
      <c r="M155" s="152"/>
      <c r="T155" s="56"/>
      <c r="AT155" s="17" t="s">
        <v>275</v>
      </c>
      <c r="AU155" s="17" t="s">
        <v>91</v>
      </c>
    </row>
    <row r="156" spans="2:65" s="12" customFormat="1" ht="11.25">
      <c r="B156" s="158"/>
      <c r="D156" s="149" t="s">
        <v>283</v>
      </c>
      <c r="E156" s="159" t="s">
        <v>1</v>
      </c>
      <c r="F156" s="160" t="s">
        <v>780</v>
      </c>
      <c r="H156" s="161">
        <v>4.7809999999999997</v>
      </c>
      <c r="I156" s="162"/>
      <c r="L156" s="158"/>
      <c r="M156" s="163"/>
      <c r="T156" s="164"/>
      <c r="AT156" s="159" t="s">
        <v>283</v>
      </c>
      <c r="AU156" s="159" t="s">
        <v>91</v>
      </c>
      <c r="AV156" s="12" t="s">
        <v>91</v>
      </c>
      <c r="AW156" s="12" t="s">
        <v>38</v>
      </c>
      <c r="AX156" s="12" t="s">
        <v>83</v>
      </c>
      <c r="AY156" s="159" t="s">
        <v>194</v>
      </c>
    </row>
    <row r="157" spans="2:65" s="12" customFormat="1" ht="11.25">
      <c r="B157" s="158"/>
      <c r="D157" s="149" t="s">
        <v>283</v>
      </c>
      <c r="E157" s="159" t="s">
        <v>1</v>
      </c>
      <c r="F157" s="160" t="s">
        <v>781</v>
      </c>
      <c r="H157" s="161">
        <v>-3.8250000000000002</v>
      </c>
      <c r="I157" s="162"/>
      <c r="L157" s="158"/>
      <c r="M157" s="163"/>
      <c r="T157" s="164"/>
      <c r="AT157" s="159" t="s">
        <v>283</v>
      </c>
      <c r="AU157" s="159" t="s">
        <v>91</v>
      </c>
      <c r="AV157" s="12" t="s">
        <v>91</v>
      </c>
      <c r="AW157" s="12" t="s">
        <v>38</v>
      </c>
      <c r="AX157" s="12" t="s">
        <v>83</v>
      </c>
      <c r="AY157" s="159" t="s">
        <v>194</v>
      </c>
    </row>
    <row r="158" spans="2:65" s="13" customFormat="1" ht="11.25">
      <c r="B158" s="165"/>
      <c r="D158" s="149" t="s">
        <v>283</v>
      </c>
      <c r="E158" s="166" t="s">
        <v>1</v>
      </c>
      <c r="F158" s="167" t="s">
        <v>285</v>
      </c>
      <c r="H158" s="168">
        <v>0.95599999999999952</v>
      </c>
      <c r="I158" s="169"/>
      <c r="L158" s="165"/>
      <c r="M158" s="170"/>
      <c r="T158" s="171"/>
      <c r="AT158" s="166" t="s">
        <v>283</v>
      </c>
      <c r="AU158" s="166" t="s">
        <v>91</v>
      </c>
      <c r="AV158" s="13" t="s">
        <v>193</v>
      </c>
      <c r="AW158" s="13" t="s">
        <v>38</v>
      </c>
      <c r="AX158" s="13" t="s">
        <v>21</v>
      </c>
      <c r="AY158" s="166" t="s">
        <v>194</v>
      </c>
    </row>
    <row r="159" spans="2:65" s="1" customFormat="1" ht="33" customHeight="1">
      <c r="B159" s="32"/>
      <c r="C159" s="136" t="s">
        <v>222</v>
      </c>
      <c r="D159" s="136" t="s">
        <v>197</v>
      </c>
      <c r="E159" s="137" t="s">
        <v>782</v>
      </c>
      <c r="F159" s="138" t="s">
        <v>783</v>
      </c>
      <c r="G159" s="139" t="s">
        <v>279</v>
      </c>
      <c r="H159" s="140">
        <v>2.391</v>
      </c>
      <c r="I159" s="141"/>
      <c r="J159" s="142">
        <f>ROUND(I159*H159,2)</f>
        <v>0</v>
      </c>
      <c r="K159" s="138" t="s">
        <v>272</v>
      </c>
      <c r="L159" s="32"/>
      <c r="M159" s="143" t="s">
        <v>1</v>
      </c>
      <c r="N159" s="144" t="s">
        <v>48</v>
      </c>
      <c r="P159" s="145">
        <f>O159*H159</f>
        <v>0</v>
      </c>
      <c r="Q159" s="145">
        <v>0</v>
      </c>
      <c r="R159" s="145">
        <f>Q159*H159</f>
        <v>0</v>
      </c>
      <c r="S159" s="145">
        <v>0</v>
      </c>
      <c r="T159" s="146">
        <f>S159*H159</f>
        <v>0</v>
      </c>
      <c r="AR159" s="147" t="s">
        <v>193</v>
      </c>
      <c r="AT159" s="147" t="s">
        <v>197</v>
      </c>
      <c r="AU159" s="147" t="s">
        <v>91</v>
      </c>
      <c r="AY159" s="17" t="s">
        <v>194</v>
      </c>
      <c r="BE159" s="148">
        <f>IF(N159="základní",J159,0)</f>
        <v>0</v>
      </c>
      <c r="BF159" s="148">
        <f>IF(N159="snížená",J159,0)</f>
        <v>0</v>
      </c>
      <c r="BG159" s="148">
        <f>IF(N159="zákl. přenesená",J159,0)</f>
        <v>0</v>
      </c>
      <c r="BH159" s="148">
        <f>IF(N159="sníž. přenesená",J159,0)</f>
        <v>0</v>
      </c>
      <c r="BI159" s="148">
        <f>IF(N159="nulová",J159,0)</f>
        <v>0</v>
      </c>
      <c r="BJ159" s="17" t="s">
        <v>21</v>
      </c>
      <c r="BK159" s="148">
        <f>ROUND(I159*H159,2)</f>
        <v>0</v>
      </c>
      <c r="BL159" s="17" t="s">
        <v>193</v>
      </c>
      <c r="BM159" s="147" t="s">
        <v>784</v>
      </c>
    </row>
    <row r="160" spans="2:65" s="1" customFormat="1" ht="29.25">
      <c r="B160" s="32"/>
      <c r="D160" s="149" t="s">
        <v>202</v>
      </c>
      <c r="F160" s="150" t="s">
        <v>785</v>
      </c>
      <c r="I160" s="151"/>
      <c r="L160" s="32"/>
      <c r="M160" s="152"/>
      <c r="T160" s="56"/>
      <c r="AT160" s="17" t="s">
        <v>202</v>
      </c>
      <c r="AU160" s="17" t="s">
        <v>91</v>
      </c>
    </row>
    <row r="161" spans="2:65" s="1" customFormat="1" ht="11.25">
      <c r="B161" s="32"/>
      <c r="D161" s="156" t="s">
        <v>275</v>
      </c>
      <c r="F161" s="157" t="s">
        <v>786</v>
      </c>
      <c r="I161" s="151"/>
      <c r="L161" s="32"/>
      <c r="M161" s="152"/>
      <c r="T161" s="56"/>
      <c r="AT161" s="17" t="s">
        <v>275</v>
      </c>
      <c r="AU161" s="17" t="s">
        <v>91</v>
      </c>
    </row>
    <row r="162" spans="2:65" s="12" customFormat="1" ht="11.25">
      <c r="B162" s="158"/>
      <c r="D162" s="149" t="s">
        <v>283</v>
      </c>
      <c r="E162" s="159" t="s">
        <v>1</v>
      </c>
      <c r="F162" s="160" t="s">
        <v>787</v>
      </c>
      <c r="H162" s="161">
        <v>2.391</v>
      </c>
      <c r="I162" s="162"/>
      <c r="L162" s="158"/>
      <c r="M162" s="163"/>
      <c r="T162" s="164"/>
      <c r="AT162" s="159" t="s">
        <v>283</v>
      </c>
      <c r="AU162" s="159" t="s">
        <v>91</v>
      </c>
      <c r="AV162" s="12" t="s">
        <v>91</v>
      </c>
      <c r="AW162" s="12" t="s">
        <v>38</v>
      </c>
      <c r="AX162" s="12" t="s">
        <v>83</v>
      </c>
      <c r="AY162" s="159" t="s">
        <v>194</v>
      </c>
    </row>
    <row r="163" spans="2:65" s="13" customFormat="1" ht="11.25">
      <c r="B163" s="165"/>
      <c r="D163" s="149" t="s">
        <v>283</v>
      </c>
      <c r="E163" s="166" t="s">
        <v>1</v>
      </c>
      <c r="F163" s="167" t="s">
        <v>285</v>
      </c>
      <c r="H163" s="168">
        <v>2.391</v>
      </c>
      <c r="I163" s="169"/>
      <c r="L163" s="165"/>
      <c r="M163" s="170"/>
      <c r="T163" s="171"/>
      <c r="AT163" s="166" t="s">
        <v>283</v>
      </c>
      <c r="AU163" s="166" t="s">
        <v>91</v>
      </c>
      <c r="AV163" s="13" t="s">
        <v>193</v>
      </c>
      <c r="AW163" s="13" t="s">
        <v>38</v>
      </c>
      <c r="AX163" s="13" t="s">
        <v>21</v>
      </c>
      <c r="AY163" s="166" t="s">
        <v>194</v>
      </c>
    </row>
    <row r="164" spans="2:65" s="1" customFormat="1" ht="33" customHeight="1">
      <c r="B164" s="32"/>
      <c r="C164" s="136" t="s">
        <v>227</v>
      </c>
      <c r="D164" s="136" t="s">
        <v>197</v>
      </c>
      <c r="E164" s="137" t="s">
        <v>788</v>
      </c>
      <c r="F164" s="138" t="s">
        <v>789</v>
      </c>
      <c r="G164" s="139" t="s">
        <v>279</v>
      </c>
      <c r="H164" s="140">
        <v>0.71699999999999997</v>
      </c>
      <c r="I164" s="141"/>
      <c r="J164" s="142">
        <f>ROUND(I164*H164,2)</f>
        <v>0</v>
      </c>
      <c r="K164" s="138" t="s">
        <v>272</v>
      </c>
      <c r="L164" s="32"/>
      <c r="M164" s="143" t="s">
        <v>1</v>
      </c>
      <c r="N164" s="144" t="s">
        <v>48</v>
      </c>
      <c r="P164" s="145">
        <f>O164*H164</f>
        <v>0</v>
      </c>
      <c r="Q164" s="145">
        <v>0</v>
      </c>
      <c r="R164" s="145">
        <f>Q164*H164</f>
        <v>0</v>
      </c>
      <c r="S164" s="145">
        <v>0</v>
      </c>
      <c r="T164" s="146">
        <f>S164*H164</f>
        <v>0</v>
      </c>
      <c r="AR164" s="147" t="s">
        <v>193</v>
      </c>
      <c r="AT164" s="147" t="s">
        <v>197</v>
      </c>
      <c r="AU164" s="147" t="s">
        <v>91</v>
      </c>
      <c r="AY164" s="17" t="s">
        <v>194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17" t="s">
        <v>21</v>
      </c>
      <c r="BK164" s="148">
        <f>ROUND(I164*H164,2)</f>
        <v>0</v>
      </c>
      <c r="BL164" s="17" t="s">
        <v>193</v>
      </c>
      <c r="BM164" s="147" t="s">
        <v>790</v>
      </c>
    </row>
    <row r="165" spans="2:65" s="1" customFormat="1" ht="29.25">
      <c r="B165" s="32"/>
      <c r="D165" s="149" t="s">
        <v>202</v>
      </c>
      <c r="F165" s="150" t="s">
        <v>791</v>
      </c>
      <c r="I165" s="151"/>
      <c r="L165" s="32"/>
      <c r="M165" s="152"/>
      <c r="T165" s="56"/>
      <c r="AT165" s="17" t="s">
        <v>202</v>
      </c>
      <c r="AU165" s="17" t="s">
        <v>91</v>
      </c>
    </row>
    <row r="166" spans="2:65" s="1" customFormat="1" ht="11.25">
      <c r="B166" s="32"/>
      <c r="D166" s="156" t="s">
        <v>275</v>
      </c>
      <c r="F166" s="157" t="s">
        <v>792</v>
      </c>
      <c r="I166" s="151"/>
      <c r="L166" s="32"/>
      <c r="M166" s="152"/>
      <c r="T166" s="56"/>
      <c r="AT166" s="17" t="s">
        <v>275</v>
      </c>
      <c r="AU166" s="17" t="s">
        <v>91</v>
      </c>
    </row>
    <row r="167" spans="2:65" s="12" customFormat="1" ht="11.25">
      <c r="B167" s="158"/>
      <c r="D167" s="149" t="s">
        <v>283</v>
      </c>
      <c r="E167" s="159" t="s">
        <v>1</v>
      </c>
      <c r="F167" s="160" t="s">
        <v>793</v>
      </c>
      <c r="H167" s="161">
        <v>0.71699999999999997</v>
      </c>
      <c r="I167" s="162"/>
      <c r="L167" s="158"/>
      <c r="M167" s="163"/>
      <c r="T167" s="164"/>
      <c r="AT167" s="159" t="s">
        <v>283</v>
      </c>
      <c r="AU167" s="159" t="s">
        <v>91</v>
      </c>
      <c r="AV167" s="12" t="s">
        <v>91</v>
      </c>
      <c r="AW167" s="12" t="s">
        <v>38</v>
      </c>
      <c r="AX167" s="12" t="s">
        <v>83</v>
      </c>
      <c r="AY167" s="159" t="s">
        <v>194</v>
      </c>
    </row>
    <row r="168" spans="2:65" s="13" customFormat="1" ht="11.25">
      <c r="B168" s="165"/>
      <c r="D168" s="149" t="s">
        <v>283</v>
      </c>
      <c r="E168" s="166" t="s">
        <v>1</v>
      </c>
      <c r="F168" s="167" t="s">
        <v>285</v>
      </c>
      <c r="H168" s="168">
        <v>0.71699999999999997</v>
      </c>
      <c r="I168" s="169"/>
      <c r="L168" s="165"/>
      <c r="M168" s="170"/>
      <c r="T168" s="171"/>
      <c r="AT168" s="166" t="s">
        <v>283</v>
      </c>
      <c r="AU168" s="166" t="s">
        <v>91</v>
      </c>
      <c r="AV168" s="13" t="s">
        <v>193</v>
      </c>
      <c r="AW168" s="13" t="s">
        <v>38</v>
      </c>
      <c r="AX168" s="13" t="s">
        <v>21</v>
      </c>
      <c r="AY168" s="166" t="s">
        <v>194</v>
      </c>
    </row>
    <row r="169" spans="2:65" s="1" customFormat="1" ht="33" customHeight="1">
      <c r="B169" s="32"/>
      <c r="C169" s="136" t="s">
        <v>232</v>
      </c>
      <c r="D169" s="136" t="s">
        <v>197</v>
      </c>
      <c r="E169" s="137" t="s">
        <v>794</v>
      </c>
      <c r="F169" s="138" t="s">
        <v>795</v>
      </c>
      <c r="G169" s="139" t="s">
        <v>279</v>
      </c>
      <c r="H169" s="140">
        <v>0.71699999999999997</v>
      </c>
      <c r="I169" s="141"/>
      <c r="J169" s="142">
        <f>ROUND(I169*H169,2)</f>
        <v>0</v>
      </c>
      <c r="K169" s="138" t="s">
        <v>272</v>
      </c>
      <c r="L169" s="32"/>
      <c r="M169" s="143" t="s">
        <v>1</v>
      </c>
      <c r="N169" s="144" t="s">
        <v>48</v>
      </c>
      <c r="P169" s="145">
        <f>O169*H169</f>
        <v>0</v>
      </c>
      <c r="Q169" s="145">
        <v>0</v>
      </c>
      <c r="R169" s="145">
        <f>Q169*H169</f>
        <v>0</v>
      </c>
      <c r="S169" s="145">
        <v>0</v>
      </c>
      <c r="T169" s="146">
        <f>S169*H169</f>
        <v>0</v>
      </c>
      <c r="AR169" s="147" t="s">
        <v>193</v>
      </c>
      <c r="AT169" s="147" t="s">
        <v>197</v>
      </c>
      <c r="AU169" s="147" t="s">
        <v>91</v>
      </c>
      <c r="AY169" s="17" t="s">
        <v>194</v>
      </c>
      <c r="BE169" s="148">
        <f>IF(N169="základní",J169,0)</f>
        <v>0</v>
      </c>
      <c r="BF169" s="148">
        <f>IF(N169="snížená",J169,0)</f>
        <v>0</v>
      </c>
      <c r="BG169" s="148">
        <f>IF(N169="zákl. přenesená",J169,0)</f>
        <v>0</v>
      </c>
      <c r="BH169" s="148">
        <f>IF(N169="sníž. přenesená",J169,0)</f>
        <v>0</v>
      </c>
      <c r="BI169" s="148">
        <f>IF(N169="nulová",J169,0)</f>
        <v>0</v>
      </c>
      <c r="BJ169" s="17" t="s">
        <v>21</v>
      </c>
      <c r="BK169" s="148">
        <f>ROUND(I169*H169,2)</f>
        <v>0</v>
      </c>
      <c r="BL169" s="17" t="s">
        <v>193</v>
      </c>
      <c r="BM169" s="147" t="s">
        <v>796</v>
      </c>
    </row>
    <row r="170" spans="2:65" s="1" customFormat="1" ht="29.25">
      <c r="B170" s="32"/>
      <c r="D170" s="149" t="s">
        <v>202</v>
      </c>
      <c r="F170" s="150" t="s">
        <v>797</v>
      </c>
      <c r="I170" s="151"/>
      <c r="L170" s="32"/>
      <c r="M170" s="152"/>
      <c r="T170" s="56"/>
      <c r="AT170" s="17" t="s">
        <v>202</v>
      </c>
      <c r="AU170" s="17" t="s">
        <v>91</v>
      </c>
    </row>
    <row r="171" spans="2:65" s="1" customFormat="1" ht="11.25">
      <c r="B171" s="32"/>
      <c r="D171" s="156" t="s">
        <v>275</v>
      </c>
      <c r="F171" s="157" t="s">
        <v>798</v>
      </c>
      <c r="I171" s="151"/>
      <c r="L171" s="32"/>
      <c r="M171" s="152"/>
      <c r="T171" s="56"/>
      <c r="AT171" s="17" t="s">
        <v>275</v>
      </c>
      <c r="AU171" s="17" t="s">
        <v>91</v>
      </c>
    </row>
    <row r="172" spans="2:65" s="1" customFormat="1" ht="37.9" customHeight="1">
      <c r="B172" s="32"/>
      <c r="C172" s="136" t="s">
        <v>237</v>
      </c>
      <c r="D172" s="136" t="s">
        <v>197</v>
      </c>
      <c r="E172" s="137" t="s">
        <v>419</v>
      </c>
      <c r="F172" s="138" t="s">
        <v>420</v>
      </c>
      <c r="G172" s="139" t="s">
        <v>279</v>
      </c>
      <c r="H172" s="140">
        <v>16.706</v>
      </c>
      <c r="I172" s="141"/>
      <c r="J172" s="142">
        <f>ROUND(I172*H172,2)</f>
        <v>0</v>
      </c>
      <c r="K172" s="138" t="s">
        <v>272</v>
      </c>
      <c r="L172" s="32"/>
      <c r="M172" s="143" t="s">
        <v>1</v>
      </c>
      <c r="N172" s="144" t="s">
        <v>48</v>
      </c>
      <c r="P172" s="145">
        <f>O172*H172</f>
        <v>0</v>
      </c>
      <c r="Q172" s="145">
        <v>0</v>
      </c>
      <c r="R172" s="145">
        <f>Q172*H172</f>
        <v>0</v>
      </c>
      <c r="S172" s="145">
        <v>0</v>
      </c>
      <c r="T172" s="146">
        <f>S172*H172</f>
        <v>0</v>
      </c>
      <c r="AR172" s="147" t="s">
        <v>193</v>
      </c>
      <c r="AT172" s="147" t="s">
        <v>197</v>
      </c>
      <c r="AU172" s="147" t="s">
        <v>91</v>
      </c>
      <c r="AY172" s="17" t="s">
        <v>194</v>
      </c>
      <c r="BE172" s="148">
        <f>IF(N172="základní",J172,0)</f>
        <v>0</v>
      </c>
      <c r="BF172" s="148">
        <f>IF(N172="snížená",J172,0)</f>
        <v>0</v>
      </c>
      <c r="BG172" s="148">
        <f>IF(N172="zákl. přenesená",J172,0)</f>
        <v>0</v>
      </c>
      <c r="BH172" s="148">
        <f>IF(N172="sníž. přenesená",J172,0)</f>
        <v>0</v>
      </c>
      <c r="BI172" s="148">
        <f>IF(N172="nulová",J172,0)</f>
        <v>0</v>
      </c>
      <c r="BJ172" s="17" t="s">
        <v>21</v>
      </c>
      <c r="BK172" s="148">
        <f>ROUND(I172*H172,2)</f>
        <v>0</v>
      </c>
      <c r="BL172" s="17" t="s">
        <v>193</v>
      </c>
      <c r="BM172" s="147" t="s">
        <v>799</v>
      </c>
    </row>
    <row r="173" spans="2:65" s="1" customFormat="1" ht="39">
      <c r="B173" s="32"/>
      <c r="D173" s="149" t="s">
        <v>202</v>
      </c>
      <c r="F173" s="150" t="s">
        <v>422</v>
      </c>
      <c r="I173" s="151"/>
      <c r="L173" s="32"/>
      <c r="M173" s="152"/>
      <c r="T173" s="56"/>
      <c r="AT173" s="17" t="s">
        <v>202</v>
      </c>
      <c r="AU173" s="17" t="s">
        <v>91</v>
      </c>
    </row>
    <row r="174" spans="2:65" s="1" customFormat="1" ht="11.25">
      <c r="B174" s="32"/>
      <c r="D174" s="156" t="s">
        <v>275</v>
      </c>
      <c r="F174" s="157" t="s">
        <v>423</v>
      </c>
      <c r="I174" s="151"/>
      <c r="L174" s="32"/>
      <c r="M174" s="152"/>
      <c r="T174" s="56"/>
      <c r="AT174" s="17" t="s">
        <v>275</v>
      </c>
      <c r="AU174" s="17" t="s">
        <v>91</v>
      </c>
    </row>
    <row r="175" spans="2:65" s="12" customFormat="1" ht="11.25">
      <c r="B175" s="158"/>
      <c r="D175" s="149" t="s">
        <v>283</v>
      </c>
      <c r="E175" s="159" t="s">
        <v>1</v>
      </c>
      <c r="F175" s="160" t="s">
        <v>800</v>
      </c>
      <c r="H175" s="161">
        <v>3.8170000000000002</v>
      </c>
      <c r="I175" s="162"/>
      <c r="L175" s="158"/>
      <c r="M175" s="163"/>
      <c r="T175" s="164"/>
      <c r="AT175" s="159" t="s">
        <v>283</v>
      </c>
      <c r="AU175" s="159" t="s">
        <v>91</v>
      </c>
      <c r="AV175" s="12" t="s">
        <v>91</v>
      </c>
      <c r="AW175" s="12" t="s">
        <v>38</v>
      </c>
      <c r="AX175" s="12" t="s">
        <v>83</v>
      </c>
      <c r="AY175" s="159" t="s">
        <v>194</v>
      </c>
    </row>
    <row r="176" spans="2:65" s="12" customFormat="1" ht="11.25">
      <c r="B176" s="158"/>
      <c r="D176" s="149" t="s">
        <v>283</v>
      </c>
      <c r="E176" s="159" t="s">
        <v>1</v>
      </c>
      <c r="F176" s="160" t="s">
        <v>801</v>
      </c>
      <c r="H176" s="161">
        <v>9.5419999999999998</v>
      </c>
      <c r="I176" s="162"/>
      <c r="L176" s="158"/>
      <c r="M176" s="163"/>
      <c r="T176" s="164"/>
      <c r="AT176" s="159" t="s">
        <v>283</v>
      </c>
      <c r="AU176" s="159" t="s">
        <v>91</v>
      </c>
      <c r="AV176" s="12" t="s">
        <v>91</v>
      </c>
      <c r="AW176" s="12" t="s">
        <v>38</v>
      </c>
      <c r="AX176" s="12" t="s">
        <v>83</v>
      </c>
      <c r="AY176" s="159" t="s">
        <v>194</v>
      </c>
    </row>
    <row r="177" spans="2:65" s="12" customFormat="1" ht="11.25">
      <c r="B177" s="158"/>
      <c r="D177" s="149" t="s">
        <v>283</v>
      </c>
      <c r="E177" s="159" t="s">
        <v>1</v>
      </c>
      <c r="F177" s="160" t="s">
        <v>802</v>
      </c>
      <c r="H177" s="161">
        <v>0.95599999999999996</v>
      </c>
      <c r="I177" s="162"/>
      <c r="L177" s="158"/>
      <c r="M177" s="163"/>
      <c r="T177" s="164"/>
      <c r="AT177" s="159" t="s">
        <v>283</v>
      </c>
      <c r="AU177" s="159" t="s">
        <v>91</v>
      </c>
      <c r="AV177" s="12" t="s">
        <v>91</v>
      </c>
      <c r="AW177" s="12" t="s">
        <v>38</v>
      </c>
      <c r="AX177" s="12" t="s">
        <v>83</v>
      </c>
      <c r="AY177" s="159" t="s">
        <v>194</v>
      </c>
    </row>
    <row r="178" spans="2:65" s="12" customFormat="1" ht="11.25">
      <c r="B178" s="158"/>
      <c r="D178" s="149" t="s">
        <v>283</v>
      </c>
      <c r="E178" s="159" t="s">
        <v>1</v>
      </c>
      <c r="F178" s="160" t="s">
        <v>803</v>
      </c>
      <c r="H178" s="161">
        <v>2.391</v>
      </c>
      <c r="I178" s="162"/>
      <c r="L178" s="158"/>
      <c r="M178" s="163"/>
      <c r="T178" s="164"/>
      <c r="AT178" s="159" t="s">
        <v>283</v>
      </c>
      <c r="AU178" s="159" t="s">
        <v>91</v>
      </c>
      <c r="AV178" s="12" t="s">
        <v>91</v>
      </c>
      <c r="AW178" s="12" t="s">
        <v>38</v>
      </c>
      <c r="AX178" s="12" t="s">
        <v>83</v>
      </c>
      <c r="AY178" s="159" t="s">
        <v>194</v>
      </c>
    </row>
    <row r="179" spans="2:65" s="13" customFormat="1" ht="11.25">
      <c r="B179" s="165"/>
      <c r="D179" s="149" t="s">
        <v>283</v>
      </c>
      <c r="E179" s="166" t="s">
        <v>1</v>
      </c>
      <c r="F179" s="167" t="s">
        <v>285</v>
      </c>
      <c r="H179" s="168">
        <v>16.706</v>
      </c>
      <c r="I179" s="169"/>
      <c r="L179" s="165"/>
      <c r="M179" s="170"/>
      <c r="T179" s="171"/>
      <c r="AT179" s="166" t="s">
        <v>283</v>
      </c>
      <c r="AU179" s="166" t="s">
        <v>91</v>
      </c>
      <c r="AV179" s="13" t="s">
        <v>193</v>
      </c>
      <c r="AW179" s="13" t="s">
        <v>38</v>
      </c>
      <c r="AX179" s="13" t="s">
        <v>21</v>
      </c>
      <c r="AY179" s="166" t="s">
        <v>194</v>
      </c>
    </row>
    <row r="180" spans="2:65" s="1" customFormat="1" ht="37.9" customHeight="1">
      <c r="B180" s="32"/>
      <c r="C180" s="136" t="s">
        <v>26</v>
      </c>
      <c r="D180" s="136" t="s">
        <v>197</v>
      </c>
      <c r="E180" s="137" t="s">
        <v>804</v>
      </c>
      <c r="F180" s="138" t="s">
        <v>805</v>
      </c>
      <c r="G180" s="139" t="s">
        <v>279</v>
      </c>
      <c r="H180" s="140">
        <v>7.1580000000000004</v>
      </c>
      <c r="I180" s="141"/>
      <c r="J180" s="142">
        <f>ROUND(I180*H180,2)</f>
        <v>0</v>
      </c>
      <c r="K180" s="138" t="s">
        <v>272</v>
      </c>
      <c r="L180" s="32"/>
      <c r="M180" s="143" t="s">
        <v>1</v>
      </c>
      <c r="N180" s="144" t="s">
        <v>48</v>
      </c>
      <c r="P180" s="145">
        <f>O180*H180</f>
        <v>0</v>
      </c>
      <c r="Q180" s="145">
        <v>0</v>
      </c>
      <c r="R180" s="145">
        <f>Q180*H180</f>
        <v>0</v>
      </c>
      <c r="S180" s="145">
        <v>0</v>
      </c>
      <c r="T180" s="146">
        <f>S180*H180</f>
        <v>0</v>
      </c>
      <c r="AR180" s="147" t="s">
        <v>193</v>
      </c>
      <c r="AT180" s="147" t="s">
        <v>197</v>
      </c>
      <c r="AU180" s="147" t="s">
        <v>91</v>
      </c>
      <c r="AY180" s="17" t="s">
        <v>194</v>
      </c>
      <c r="BE180" s="148">
        <f>IF(N180="základní",J180,0)</f>
        <v>0</v>
      </c>
      <c r="BF180" s="148">
        <f>IF(N180="snížená",J180,0)</f>
        <v>0</v>
      </c>
      <c r="BG180" s="148">
        <f>IF(N180="zákl. přenesená",J180,0)</f>
        <v>0</v>
      </c>
      <c r="BH180" s="148">
        <f>IF(N180="sníž. přenesená",J180,0)</f>
        <v>0</v>
      </c>
      <c r="BI180" s="148">
        <f>IF(N180="nulová",J180,0)</f>
        <v>0</v>
      </c>
      <c r="BJ180" s="17" t="s">
        <v>21</v>
      </c>
      <c r="BK180" s="148">
        <f>ROUND(I180*H180,2)</f>
        <v>0</v>
      </c>
      <c r="BL180" s="17" t="s">
        <v>193</v>
      </c>
      <c r="BM180" s="147" t="s">
        <v>806</v>
      </c>
    </row>
    <row r="181" spans="2:65" s="1" customFormat="1" ht="39">
      <c r="B181" s="32"/>
      <c r="D181" s="149" t="s">
        <v>202</v>
      </c>
      <c r="F181" s="150" t="s">
        <v>807</v>
      </c>
      <c r="I181" s="151"/>
      <c r="L181" s="32"/>
      <c r="M181" s="152"/>
      <c r="T181" s="56"/>
      <c r="AT181" s="17" t="s">
        <v>202</v>
      </c>
      <c r="AU181" s="17" t="s">
        <v>91</v>
      </c>
    </row>
    <row r="182" spans="2:65" s="1" customFormat="1" ht="11.25">
      <c r="B182" s="32"/>
      <c r="D182" s="156" t="s">
        <v>275</v>
      </c>
      <c r="F182" s="157" t="s">
        <v>808</v>
      </c>
      <c r="I182" s="151"/>
      <c r="L182" s="32"/>
      <c r="M182" s="152"/>
      <c r="T182" s="56"/>
      <c r="AT182" s="17" t="s">
        <v>275</v>
      </c>
      <c r="AU182" s="17" t="s">
        <v>91</v>
      </c>
    </row>
    <row r="183" spans="2:65" s="12" customFormat="1" ht="11.25">
      <c r="B183" s="158"/>
      <c r="D183" s="149" t="s">
        <v>283</v>
      </c>
      <c r="E183" s="159" t="s">
        <v>1</v>
      </c>
      <c r="F183" s="160" t="s">
        <v>809</v>
      </c>
      <c r="H183" s="161">
        <v>2.8620000000000001</v>
      </c>
      <c r="I183" s="162"/>
      <c r="L183" s="158"/>
      <c r="M183" s="163"/>
      <c r="T183" s="164"/>
      <c r="AT183" s="159" t="s">
        <v>283</v>
      </c>
      <c r="AU183" s="159" t="s">
        <v>91</v>
      </c>
      <c r="AV183" s="12" t="s">
        <v>91</v>
      </c>
      <c r="AW183" s="12" t="s">
        <v>38</v>
      </c>
      <c r="AX183" s="12" t="s">
        <v>83</v>
      </c>
      <c r="AY183" s="159" t="s">
        <v>194</v>
      </c>
    </row>
    <row r="184" spans="2:65" s="12" customFormat="1" ht="11.25">
      <c r="B184" s="158"/>
      <c r="D184" s="149" t="s">
        <v>283</v>
      </c>
      <c r="E184" s="159" t="s">
        <v>1</v>
      </c>
      <c r="F184" s="160" t="s">
        <v>809</v>
      </c>
      <c r="H184" s="161">
        <v>2.8620000000000001</v>
      </c>
      <c r="I184" s="162"/>
      <c r="L184" s="158"/>
      <c r="M184" s="163"/>
      <c r="T184" s="164"/>
      <c r="AT184" s="159" t="s">
        <v>283</v>
      </c>
      <c r="AU184" s="159" t="s">
        <v>91</v>
      </c>
      <c r="AV184" s="12" t="s">
        <v>91</v>
      </c>
      <c r="AW184" s="12" t="s">
        <v>38</v>
      </c>
      <c r="AX184" s="12" t="s">
        <v>83</v>
      </c>
      <c r="AY184" s="159" t="s">
        <v>194</v>
      </c>
    </row>
    <row r="185" spans="2:65" s="12" customFormat="1" ht="11.25">
      <c r="B185" s="158"/>
      <c r="D185" s="149" t="s">
        <v>283</v>
      </c>
      <c r="E185" s="159" t="s">
        <v>1</v>
      </c>
      <c r="F185" s="160" t="s">
        <v>810</v>
      </c>
      <c r="H185" s="161">
        <v>0.71699999999999997</v>
      </c>
      <c r="I185" s="162"/>
      <c r="L185" s="158"/>
      <c r="M185" s="163"/>
      <c r="T185" s="164"/>
      <c r="AT185" s="159" t="s">
        <v>283</v>
      </c>
      <c r="AU185" s="159" t="s">
        <v>91</v>
      </c>
      <c r="AV185" s="12" t="s">
        <v>91</v>
      </c>
      <c r="AW185" s="12" t="s">
        <v>38</v>
      </c>
      <c r="AX185" s="12" t="s">
        <v>83</v>
      </c>
      <c r="AY185" s="159" t="s">
        <v>194</v>
      </c>
    </row>
    <row r="186" spans="2:65" s="12" customFormat="1" ht="11.25">
      <c r="B186" s="158"/>
      <c r="D186" s="149" t="s">
        <v>283</v>
      </c>
      <c r="E186" s="159" t="s">
        <v>1</v>
      </c>
      <c r="F186" s="160" t="s">
        <v>810</v>
      </c>
      <c r="H186" s="161">
        <v>0.71699999999999997</v>
      </c>
      <c r="I186" s="162"/>
      <c r="L186" s="158"/>
      <c r="M186" s="163"/>
      <c r="T186" s="164"/>
      <c r="AT186" s="159" t="s">
        <v>283</v>
      </c>
      <c r="AU186" s="159" t="s">
        <v>91</v>
      </c>
      <c r="AV186" s="12" t="s">
        <v>91</v>
      </c>
      <c r="AW186" s="12" t="s">
        <v>38</v>
      </c>
      <c r="AX186" s="12" t="s">
        <v>83</v>
      </c>
      <c r="AY186" s="159" t="s">
        <v>194</v>
      </c>
    </row>
    <row r="187" spans="2:65" s="13" customFormat="1" ht="11.25">
      <c r="B187" s="165"/>
      <c r="D187" s="149" t="s">
        <v>283</v>
      </c>
      <c r="E187" s="166" t="s">
        <v>1</v>
      </c>
      <c r="F187" s="167" t="s">
        <v>285</v>
      </c>
      <c r="H187" s="168">
        <v>7.1579999999999995</v>
      </c>
      <c r="I187" s="169"/>
      <c r="L187" s="165"/>
      <c r="M187" s="170"/>
      <c r="T187" s="171"/>
      <c r="AT187" s="166" t="s">
        <v>283</v>
      </c>
      <c r="AU187" s="166" t="s">
        <v>91</v>
      </c>
      <c r="AV187" s="13" t="s">
        <v>193</v>
      </c>
      <c r="AW187" s="13" t="s">
        <v>38</v>
      </c>
      <c r="AX187" s="13" t="s">
        <v>21</v>
      </c>
      <c r="AY187" s="166" t="s">
        <v>194</v>
      </c>
    </row>
    <row r="188" spans="2:65" s="1" customFormat="1" ht="16.5" customHeight="1">
      <c r="B188" s="32"/>
      <c r="C188" s="136" t="s">
        <v>246</v>
      </c>
      <c r="D188" s="136" t="s">
        <v>197</v>
      </c>
      <c r="E188" s="137" t="s">
        <v>811</v>
      </c>
      <c r="F188" s="138" t="s">
        <v>812</v>
      </c>
      <c r="G188" s="139" t="s">
        <v>279</v>
      </c>
      <c r="H188" s="140">
        <v>23.864000000000001</v>
      </c>
      <c r="I188" s="141"/>
      <c r="J188" s="142">
        <f>ROUND(I188*H188,2)</f>
        <v>0</v>
      </c>
      <c r="K188" s="138" t="s">
        <v>272</v>
      </c>
      <c r="L188" s="32"/>
      <c r="M188" s="143" t="s">
        <v>1</v>
      </c>
      <c r="N188" s="144" t="s">
        <v>48</v>
      </c>
      <c r="P188" s="145">
        <f>O188*H188</f>
        <v>0</v>
      </c>
      <c r="Q188" s="145">
        <v>0</v>
      </c>
      <c r="R188" s="145">
        <f>Q188*H188</f>
        <v>0</v>
      </c>
      <c r="S188" s="145">
        <v>0</v>
      </c>
      <c r="T188" s="146">
        <f>S188*H188</f>
        <v>0</v>
      </c>
      <c r="AR188" s="147" t="s">
        <v>193</v>
      </c>
      <c r="AT188" s="147" t="s">
        <v>197</v>
      </c>
      <c r="AU188" s="147" t="s">
        <v>91</v>
      </c>
      <c r="AY188" s="17" t="s">
        <v>194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21</v>
      </c>
      <c r="BK188" s="148">
        <f>ROUND(I188*H188,2)</f>
        <v>0</v>
      </c>
      <c r="BL188" s="17" t="s">
        <v>193</v>
      </c>
      <c r="BM188" s="147" t="s">
        <v>813</v>
      </c>
    </row>
    <row r="189" spans="2:65" s="1" customFormat="1" ht="19.5">
      <c r="B189" s="32"/>
      <c r="D189" s="149" t="s">
        <v>202</v>
      </c>
      <c r="F189" s="150" t="s">
        <v>814</v>
      </c>
      <c r="I189" s="151"/>
      <c r="L189" s="32"/>
      <c r="M189" s="152"/>
      <c r="T189" s="56"/>
      <c r="AT189" s="17" t="s">
        <v>202</v>
      </c>
      <c r="AU189" s="17" t="s">
        <v>91</v>
      </c>
    </row>
    <row r="190" spans="2:65" s="1" customFormat="1" ht="11.25">
      <c r="B190" s="32"/>
      <c r="D190" s="156" t="s">
        <v>275</v>
      </c>
      <c r="F190" s="157" t="s">
        <v>815</v>
      </c>
      <c r="I190" s="151"/>
      <c r="L190" s="32"/>
      <c r="M190" s="152"/>
      <c r="T190" s="56"/>
      <c r="AT190" s="17" t="s">
        <v>275</v>
      </c>
      <c r="AU190" s="17" t="s">
        <v>91</v>
      </c>
    </row>
    <row r="191" spans="2:65" s="12" customFormat="1" ht="11.25">
      <c r="B191" s="158"/>
      <c r="D191" s="149" t="s">
        <v>283</v>
      </c>
      <c r="E191" s="159" t="s">
        <v>1</v>
      </c>
      <c r="F191" s="160" t="s">
        <v>816</v>
      </c>
      <c r="H191" s="161">
        <v>16.706</v>
      </c>
      <c r="I191" s="162"/>
      <c r="L191" s="158"/>
      <c r="M191" s="163"/>
      <c r="T191" s="164"/>
      <c r="AT191" s="159" t="s">
        <v>283</v>
      </c>
      <c r="AU191" s="159" t="s">
        <v>91</v>
      </c>
      <c r="AV191" s="12" t="s">
        <v>91</v>
      </c>
      <c r="AW191" s="12" t="s">
        <v>38</v>
      </c>
      <c r="AX191" s="12" t="s">
        <v>83</v>
      </c>
      <c r="AY191" s="159" t="s">
        <v>194</v>
      </c>
    </row>
    <row r="192" spans="2:65" s="12" customFormat="1" ht="11.25">
      <c r="B192" s="158"/>
      <c r="D192" s="149" t="s">
        <v>283</v>
      </c>
      <c r="E192" s="159" t="s">
        <v>1</v>
      </c>
      <c r="F192" s="160" t="s">
        <v>817</v>
      </c>
      <c r="H192" s="161">
        <v>7.1580000000000004</v>
      </c>
      <c r="I192" s="162"/>
      <c r="L192" s="158"/>
      <c r="M192" s="163"/>
      <c r="T192" s="164"/>
      <c r="AT192" s="159" t="s">
        <v>283</v>
      </c>
      <c r="AU192" s="159" t="s">
        <v>91</v>
      </c>
      <c r="AV192" s="12" t="s">
        <v>91</v>
      </c>
      <c r="AW192" s="12" t="s">
        <v>38</v>
      </c>
      <c r="AX192" s="12" t="s">
        <v>83</v>
      </c>
      <c r="AY192" s="159" t="s">
        <v>194</v>
      </c>
    </row>
    <row r="193" spans="2:65" s="13" customFormat="1" ht="11.25">
      <c r="B193" s="165"/>
      <c r="D193" s="149" t="s">
        <v>283</v>
      </c>
      <c r="E193" s="166" t="s">
        <v>1</v>
      </c>
      <c r="F193" s="167" t="s">
        <v>285</v>
      </c>
      <c r="H193" s="168">
        <v>23.864000000000001</v>
      </c>
      <c r="I193" s="169"/>
      <c r="L193" s="165"/>
      <c r="M193" s="170"/>
      <c r="T193" s="171"/>
      <c r="AT193" s="166" t="s">
        <v>283</v>
      </c>
      <c r="AU193" s="166" t="s">
        <v>91</v>
      </c>
      <c r="AV193" s="13" t="s">
        <v>193</v>
      </c>
      <c r="AW193" s="13" t="s">
        <v>38</v>
      </c>
      <c r="AX193" s="13" t="s">
        <v>21</v>
      </c>
      <c r="AY193" s="166" t="s">
        <v>194</v>
      </c>
    </row>
    <row r="194" spans="2:65" s="1" customFormat="1" ht="33" customHeight="1">
      <c r="B194" s="32"/>
      <c r="C194" s="136" t="s">
        <v>8</v>
      </c>
      <c r="D194" s="136" t="s">
        <v>197</v>
      </c>
      <c r="E194" s="137" t="s">
        <v>432</v>
      </c>
      <c r="F194" s="138" t="s">
        <v>433</v>
      </c>
      <c r="G194" s="139" t="s">
        <v>363</v>
      </c>
      <c r="H194" s="140">
        <v>50.113999999999997</v>
      </c>
      <c r="I194" s="141"/>
      <c r="J194" s="142">
        <f>ROUND(I194*H194,2)</f>
        <v>0</v>
      </c>
      <c r="K194" s="138" t="s">
        <v>272</v>
      </c>
      <c r="L194" s="32"/>
      <c r="M194" s="143" t="s">
        <v>1</v>
      </c>
      <c r="N194" s="144" t="s">
        <v>48</v>
      </c>
      <c r="P194" s="145">
        <f>O194*H194</f>
        <v>0</v>
      </c>
      <c r="Q194" s="145">
        <v>0</v>
      </c>
      <c r="R194" s="145">
        <f>Q194*H194</f>
        <v>0</v>
      </c>
      <c r="S194" s="145">
        <v>0</v>
      </c>
      <c r="T194" s="146">
        <f>S194*H194</f>
        <v>0</v>
      </c>
      <c r="AR194" s="147" t="s">
        <v>193</v>
      </c>
      <c r="AT194" s="147" t="s">
        <v>197</v>
      </c>
      <c r="AU194" s="147" t="s">
        <v>91</v>
      </c>
      <c r="AY194" s="17" t="s">
        <v>194</v>
      </c>
      <c r="BE194" s="148">
        <f>IF(N194="základní",J194,0)</f>
        <v>0</v>
      </c>
      <c r="BF194" s="148">
        <f>IF(N194="snížená",J194,0)</f>
        <v>0</v>
      </c>
      <c r="BG194" s="148">
        <f>IF(N194="zákl. přenesená",J194,0)</f>
        <v>0</v>
      </c>
      <c r="BH194" s="148">
        <f>IF(N194="sníž. přenesená",J194,0)</f>
        <v>0</v>
      </c>
      <c r="BI194" s="148">
        <f>IF(N194="nulová",J194,0)</f>
        <v>0</v>
      </c>
      <c r="BJ194" s="17" t="s">
        <v>21</v>
      </c>
      <c r="BK194" s="148">
        <f>ROUND(I194*H194,2)</f>
        <v>0</v>
      </c>
      <c r="BL194" s="17" t="s">
        <v>193</v>
      </c>
      <c r="BM194" s="147" t="s">
        <v>818</v>
      </c>
    </row>
    <row r="195" spans="2:65" s="1" customFormat="1" ht="29.25">
      <c r="B195" s="32"/>
      <c r="D195" s="149" t="s">
        <v>202</v>
      </c>
      <c r="F195" s="150" t="s">
        <v>435</v>
      </c>
      <c r="I195" s="151"/>
      <c r="L195" s="32"/>
      <c r="M195" s="152"/>
      <c r="T195" s="56"/>
      <c r="AT195" s="17" t="s">
        <v>202</v>
      </c>
      <c r="AU195" s="17" t="s">
        <v>91</v>
      </c>
    </row>
    <row r="196" spans="2:65" s="1" customFormat="1" ht="11.25">
      <c r="B196" s="32"/>
      <c r="D196" s="156" t="s">
        <v>275</v>
      </c>
      <c r="F196" s="157" t="s">
        <v>436</v>
      </c>
      <c r="I196" s="151"/>
      <c r="L196" s="32"/>
      <c r="M196" s="152"/>
      <c r="T196" s="56"/>
      <c r="AT196" s="17" t="s">
        <v>275</v>
      </c>
      <c r="AU196" s="17" t="s">
        <v>91</v>
      </c>
    </row>
    <row r="197" spans="2:65" s="12" customFormat="1" ht="11.25">
      <c r="B197" s="158"/>
      <c r="D197" s="149" t="s">
        <v>283</v>
      </c>
      <c r="E197" s="159" t="s">
        <v>1</v>
      </c>
      <c r="F197" s="160" t="s">
        <v>819</v>
      </c>
      <c r="H197" s="161">
        <v>50.113999999999997</v>
      </c>
      <c r="I197" s="162"/>
      <c r="L197" s="158"/>
      <c r="M197" s="163"/>
      <c r="T197" s="164"/>
      <c r="AT197" s="159" t="s">
        <v>283</v>
      </c>
      <c r="AU197" s="159" t="s">
        <v>91</v>
      </c>
      <c r="AV197" s="12" t="s">
        <v>91</v>
      </c>
      <c r="AW197" s="12" t="s">
        <v>38</v>
      </c>
      <c r="AX197" s="12" t="s">
        <v>83</v>
      </c>
      <c r="AY197" s="159" t="s">
        <v>194</v>
      </c>
    </row>
    <row r="198" spans="2:65" s="13" customFormat="1" ht="11.25">
      <c r="B198" s="165"/>
      <c r="D198" s="149" t="s">
        <v>283</v>
      </c>
      <c r="E198" s="166" t="s">
        <v>1</v>
      </c>
      <c r="F198" s="167" t="s">
        <v>285</v>
      </c>
      <c r="H198" s="168">
        <v>50.113999999999997</v>
      </c>
      <c r="I198" s="169"/>
      <c r="L198" s="165"/>
      <c r="M198" s="170"/>
      <c r="T198" s="171"/>
      <c r="AT198" s="166" t="s">
        <v>283</v>
      </c>
      <c r="AU198" s="166" t="s">
        <v>91</v>
      </c>
      <c r="AV198" s="13" t="s">
        <v>193</v>
      </c>
      <c r="AW198" s="13" t="s">
        <v>38</v>
      </c>
      <c r="AX198" s="13" t="s">
        <v>21</v>
      </c>
      <c r="AY198" s="166" t="s">
        <v>194</v>
      </c>
    </row>
    <row r="199" spans="2:65" s="1" customFormat="1" ht="24.2" customHeight="1">
      <c r="B199" s="32"/>
      <c r="C199" s="136" t="s">
        <v>255</v>
      </c>
      <c r="D199" s="136" t="s">
        <v>197</v>
      </c>
      <c r="E199" s="137" t="s">
        <v>820</v>
      </c>
      <c r="F199" s="138" t="s">
        <v>821</v>
      </c>
      <c r="G199" s="139" t="s">
        <v>271</v>
      </c>
      <c r="H199" s="140">
        <v>22.49</v>
      </c>
      <c r="I199" s="141"/>
      <c r="J199" s="142">
        <f>ROUND(I199*H199,2)</f>
        <v>0</v>
      </c>
      <c r="K199" s="138" t="s">
        <v>272</v>
      </c>
      <c r="L199" s="32"/>
      <c r="M199" s="143" t="s">
        <v>1</v>
      </c>
      <c r="N199" s="144" t="s">
        <v>48</v>
      </c>
      <c r="P199" s="145">
        <f>O199*H199</f>
        <v>0</v>
      </c>
      <c r="Q199" s="145">
        <v>0</v>
      </c>
      <c r="R199" s="145">
        <f>Q199*H199</f>
        <v>0</v>
      </c>
      <c r="S199" s="145">
        <v>0</v>
      </c>
      <c r="T199" s="146">
        <f>S199*H199</f>
        <v>0</v>
      </c>
      <c r="AR199" s="147" t="s">
        <v>193</v>
      </c>
      <c r="AT199" s="147" t="s">
        <v>197</v>
      </c>
      <c r="AU199" s="147" t="s">
        <v>91</v>
      </c>
      <c r="AY199" s="17" t="s">
        <v>194</v>
      </c>
      <c r="BE199" s="148">
        <f>IF(N199="základní",J199,0)</f>
        <v>0</v>
      </c>
      <c r="BF199" s="148">
        <f>IF(N199="snížená",J199,0)</f>
        <v>0</v>
      </c>
      <c r="BG199" s="148">
        <f>IF(N199="zákl. přenesená",J199,0)</f>
        <v>0</v>
      </c>
      <c r="BH199" s="148">
        <f>IF(N199="sníž. přenesená",J199,0)</f>
        <v>0</v>
      </c>
      <c r="BI199" s="148">
        <f>IF(N199="nulová",J199,0)</f>
        <v>0</v>
      </c>
      <c r="BJ199" s="17" t="s">
        <v>21</v>
      </c>
      <c r="BK199" s="148">
        <f>ROUND(I199*H199,2)</f>
        <v>0</v>
      </c>
      <c r="BL199" s="17" t="s">
        <v>193</v>
      </c>
      <c r="BM199" s="147" t="s">
        <v>822</v>
      </c>
    </row>
    <row r="200" spans="2:65" s="1" customFormat="1" ht="19.5">
      <c r="B200" s="32"/>
      <c r="D200" s="149" t="s">
        <v>202</v>
      </c>
      <c r="F200" s="150" t="s">
        <v>823</v>
      </c>
      <c r="I200" s="151"/>
      <c r="L200" s="32"/>
      <c r="M200" s="152"/>
      <c r="T200" s="56"/>
      <c r="AT200" s="17" t="s">
        <v>202</v>
      </c>
      <c r="AU200" s="17" t="s">
        <v>91</v>
      </c>
    </row>
    <row r="201" spans="2:65" s="1" customFormat="1" ht="11.25">
      <c r="B201" s="32"/>
      <c r="D201" s="156" t="s">
        <v>275</v>
      </c>
      <c r="F201" s="157" t="s">
        <v>824</v>
      </c>
      <c r="I201" s="151"/>
      <c r="L201" s="32"/>
      <c r="M201" s="152"/>
      <c r="T201" s="56"/>
      <c r="AT201" s="17" t="s">
        <v>275</v>
      </c>
      <c r="AU201" s="17" t="s">
        <v>91</v>
      </c>
    </row>
    <row r="202" spans="2:65" s="12" customFormat="1" ht="11.25">
      <c r="B202" s="158"/>
      <c r="D202" s="149" t="s">
        <v>283</v>
      </c>
      <c r="E202" s="159" t="s">
        <v>1</v>
      </c>
      <c r="F202" s="160" t="s">
        <v>825</v>
      </c>
      <c r="H202" s="161">
        <v>2.25</v>
      </c>
      <c r="I202" s="162"/>
      <c r="L202" s="158"/>
      <c r="M202" s="163"/>
      <c r="T202" s="164"/>
      <c r="AT202" s="159" t="s">
        <v>283</v>
      </c>
      <c r="AU202" s="159" t="s">
        <v>91</v>
      </c>
      <c r="AV202" s="12" t="s">
        <v>91</v>
      </c>
      <c r="AW202" s="12" t="s">
        <v>38</v>
      </c>
      <c r="AX202" s="12" t="s">
        <v>83</v>
      </c>
      <c r="AY202" s="159" t="s">
        <v>194</v>
      </c>
    </row>
    <row r="203" spans="2:65" s="12" customFormat="1" ht="11.25">
      <c r="B203" s="158"/>
      <c r="D203" s="149" t="s">
        <v>283</v>
      </c>
      <c r="E203" s="159" t="s">
        <v>1</v>
      </c>
      <c r="F203" s="160" t="s">
        <v>826</v>
      </c>
      <c r="H203" s="161">
        <v>20.239999999999998</v>
      </c>
      <c r="I203" s="162"/>
      <c r="L203" s="158"/>
      <c r="M203" s="163"/>
      <c r="T203" s="164"/>
      <c r="AT203" s="159" t="s">
        <v>283</v>
      </c>
      <c r="AU203" s="159" t="s">
        <v>91</v>
      </c>
      <c r="AV203" s="12" t="s">
        <v>91</v>
      </c>
      <c r="AW203" s="12" t="s">
        <v>38</v>
      </c>
      <c r="AX203" s="12" t="s">
        <v>83</v>
      </c>
      <c r="AY203" s="159" t="s">
        <v>194</v>
      </c>
    </row>
    <row r="204" spans="2:65" s="13" customFormat="1" ht="11.25">
      <c r="B204" s="165"/>
      <c r="D204" s="149" t="s">
        <v>283</v>
      </c>
      <c r="E204" s="166" t="s">
        <v>1</v>
      </c>
      <c r="F204" s="167" t="s">
        <v>285</v>
      </c>
      <c r="H204" s="168">
        <v>22.49</v>
      </c>
      <c r="I204" s="169"/>
      <c r="L204" s="165"/>
      <c r="M204" s="170"/>
      <c r="T204" s="171"/>
      <c r="AT204" s="166" t="s">
        <v>283</v>
      </c>
      <c r="AU204" s="166" t="s">
        <v>91</v>
      </c>
      <c r="AV204" s="13" t="s">
        <v>193</v>
      </c>
      <c r="AW204" s="13" t="s">
        <v>38</v>
      </c>
      <c r="AX204" s="13" t="s">
        <v>21</v>
      </c>
      <c r="AY204" s="166" t="s">
        <v>194</v>
      </c>
    </row>
    <row r="205" spans="2:65" s="11" customFormat="1" ht="22.9" customHeight="1">
      <c r="B205" s="124"/>
      <c r="D205" s="125" t="s">
        <v>82</v>
      </c>
      <c r="E205" s="134" t="s">
        <v>91</v>
      </c>
      <c r="F205" s="134" t="s">
        <v>827</v>
      </c>
      <c r="I205" s="127"/>
      <c r="J205" s="135">
        <f>BK205</f>
        <v>0</v>
      </c>
      <c r="L205" s="124"/>
      <c r="M205" s="129"/>
      <c r="P205" s="130">
        <f>SUM(P206:P240)</f>
        <v>0</v>
      </c>
      <c r="R205" s="130">
        <f>SUM(R206:R240)</f>
        <v>20.47425041</v>
      </c>
      <c r="T205" s="131">
        <f>SUM(T206:T240)</f>
        <v>0</v>
      </c>
      <c r="AR205" s="125" t="s">
        <v>21</v>
      </c>
      <c r="AT205" s="132" t="s">
        <v>82</v>
      </c>
      <c r="AU205" s="132" t="s">
        <v>21</v>
      </c>
      <c r="AY205" s="125" t="s">
        <v>194</v>
      </c>
      <c r="BK205" s="133">
        <f>SUM(BK206:BK240)</f>
        <v>0</v>
      </c>
    </row>
    <row r="206" spans="2:65" s="1" customFormat="1" ht="16.5" customHeight="1">
      <c r="B206" s="32"/>
      <c r="C206" s="136" t="s">
        <v>340</v>
      </c>
      <c r="D206" s="136" t="s">
        <v>197</v>
      </c>
      <c r="E206" s="137" t="s">
        <v>828</v>
      </c>
      <c r="F206" s="138" t="s">
        <v>829</v>
      </c>
      <c r="G206" s="139" t="s">
        <v>279</v>
      </c>
      <c r="H206" s="140">
        <v>5.5629999999999997</v>
      </c>
      <c r="I206" s="141"/>
      <c r="J206" s="142">
        <f>ROUND(I206*H206,2)</f>
        <v>0</v>
      </c>
      <c r="K206" s="138" t="s">
        <v>272</v>
      </c>
      <c r="L206" s="32"/>
      <c r="M206" s="143" t="s">
        <v>1</v>
      </c>
      <c r="N206" s="144" t="s">
        <v>48</v>
      </c>
      <c r="P206" s="145">
        <f>O206*H206</f>
        <v>0</v>
      </c>
      <c r="Q206" s="145">
        <v>2.5018699999999998</v>
      </c>
      <c r="R206" s="145">
        <f>Q206*H206</f>
        <v>13.917902809999998</v>
      </c>
      <c r="S206" s="145">
        <v>0</v>
      </c>
      <c r="T206" s="146">
        <f>S206*H206</f>
        <v>0</v>
      </c>
      <c r="AR206" s="147" t="s">
        <v>193</v>
      </c>
      <c r="AT206" s="147" t="s">
        <v>197</v>
      </c>
      <c r="AU206" s="147" t="s">
        <v>91</v>
      </c>
      <c r="AY206" s="17" t="s">
        <v>194</v>
      </c>
      <c r="BE206" s="148">
        <f>IF(N206="základní",J206,0)</f>
        <v>0</v>
      </c>
      <c r="BF206" s="148">
        <f>IF(N206="snížená",J206,0)</f>
        <v>0</v>
      </c>
      <c r="BG206" s="148">
        <f>IF(N206="zákl. přenesená",J206,0)</f>
        <v>0</v>
      </c>
      <c r="BH206" s="148">
        <f>IF(N206="sníž. přenesená",J206,0)</f>
        <v>0</v>
      </c>
      <c r="BI206" s="148">
        <f>IF(N206="nulová",J206,0)</f>
        <v>0</v>
      </c>
      <c r="BJ206" s="17" t="s">
        <v>21</v>
      </c>
      <c r="BK206" s="148">
        <f>ROUND(I206*H206,2)</f>
        <v>0</v>
      </c>
      <c r="BL206" s="17" t="s">
        <v>193</v>
      </c>
      <c r="BM206" s="147" t="s">
        <v>830</v>
      </c>
    </row>
    <row r="207" spans="2:65" s="1" customFormat="1" ht="19.5">
      <c r="B207" s="32"/>
      <c r="D207" s="149" t="s">
        <v>202</v>
      </c>
      <c r="F207" s="150" t="s">
        <v>831</v>
      </c>
      <c r="I207" s="151"/>
      <c r="L207" s="32"/>
      <c r="M207" s="152"/>
      <c r="T207" s="56"/>
      <c r="AT207" s="17" t="s">
        <v>202</v>
      </c>
      <c r="AU207" s="17" t="s">
        <v>91</v>
      </c>
    </row>
    <row r="208" spans="2:65" s="1" customFormat="1" ht="11.25">
      <c r="B208" s="32"/>
      <c r="D208" s="156" t="s">
        <v>275</v>
      </c>
      <c r="F208" s="157" t="s">
        <v>832</v>
      </c>
      <c r="I208" s="151"/>
      <c r="L208" s="32"/>
      <c r="M208" s="152"/>
      <c r="T208" s="56"/>
      <c r="AT208" s="17" t="s">
        <v>275</v>
      </c>
      <c r="AU208" s="17" t="s">
        <v>91</v>
      </c>
    </row>
    <row r="209" spans="2:65" s="12" customFormat="1" ht="11.25">
      <c r="B209" s="158"/>
      <c r="D209" s="149" t="s">
        <v>283</v>
      </c>
      <c r="E209" s="159" t="s">
        <v>1</v>
      </c>
      <c r="F209" s="160" t="s">
        <v>833</v>
      </c>
      <c r="H209" s="161">
        <v>3.677</v>
      </c>
      <c r="I209" s="162"/>
      <c r="L209" s="158"/>
      <c r="M209" s="163"/>
      <c r="T209" s="164"/>
      <c r="AT209" s="159" t="s">
        <v>283</v>
      </c>
      <c r="AU209" s="159" t="s">
        <v>91</v>
      </c>
      <c r="AV209" s="12" t="s">
        <v>91</v>
      </c>
      <c r="AW209" s="12" t="s">
        <v>38</v>
      </c>
      <c r="AX209" s="12" t="s">
        <v>83</v>
      </c>
      <c r="AY209" s="159" t="s">
        <v>194</v>
      </c>
    </row>
    <row r="210" spans="2:65" s="12" customFormat="1" ht="11.25">
      <c r="B210" s="158"/>
      <c r="D210" s="149" t="s">
        <v>283</v>
      </c>
      <c r="E210" s="159" t="s">
        <v>1</v>
      </c>
      <c r="F210" s="160" t="s">
        <v>834</v>
      </c>
      <c r="H210" s="161">
        <v>1.38</v>
      </c>
      <c r="I210" s="162"/>
      <c r="L210" s="158"/>
      <c r="M210" s="163"/>
      <c r="T210" s="164"/>
      <c r="AT210" s="159" t="s">
        <v>283</v>
      </c>
      <c r="AU210" s="159" t="s">
        <v>91</v>
      </c>
      <c r="AV210" s="12" t="s">
        <v>91</v>
      </c>
      <c r="AW210" s="12" t="s">
        <v>38</v>
      </c>
      <c r="AX210" s="12" t="s">
        <v>83</v>
      </c>
      <c r="AY210" s="159" t="s">
        <v>194</v>
      </c>
    </row>
    <row r="211" spans="2:65" s="15" customFormat="1" ht="11.25">
      <c r="B211" s="188"/>
      <c r="D211" s="149" t="s">
        <v>283</v>
      </c>
      <c r="E211" s="189" t="s">
        <v>1</v>
      </c>
      <c r="F211" s="190" t="s">
        <v>756</v>
      </c>
      <c r="H211" s="191">
        <v>5.0570000000000004</v>
      </c>
      <c r="I211" s="192"/>
      <c r="L211" s="188"/>
      <c r="M211" s="193"/>
      <c r="T211" s="194"/>
      <c r="AT211" s="189" t="s">
        <v>283</v>
      </c>
      <c r="AU211" s="189" t="s">
        <v>91</v>
      </c>
      <c r="AV211" s="15" t="s">
        <v>208</v>
      </c>
      <c r="AW211" s="15" t="s">
        <v>38</v>
      </c>
      <c r="AX211" s="15" t="s">
        <v>83</v>
      </c>
      <c r="AY211" s="189" t="s">
        <v>194</v>
      </c>
    </row>
    <row r="212" spans="2:65" s="12" customFormat="1" ht="11.25">
      <c r="B212" s="158"/>
      <c r="D212" s="149" t="s">
        <v>283</v>
      </c>
      <c r="E212" s="159" t="s">
        <v>1</v>
      </c>
      <c r="F212" s="160" t="s">
        <v>835</v>
      </c>
      <c r="H212" s="161">
        <v>0.50600000000000001</v>
      </c>
      <c r="I212" s="162"/>
      <c r="L212" s="158"/>
      <c r="M212" s="163"/>
      <c r="T212" s="164"/>
      <c r="AT212" s="159" t="s">
        <v>283</v>
      </c>
      <c r="AU212" s="159" t="s">
        <v>91</v>
      </c>
      <c r="AV212" s="12" t="s">
        <v>91</v>
      </c>
      <c r="AW212" s="12" t="s">
        <v>38</v>
      </c>
      <c r="AX212" s="12" t="s">
        <v>83</v>
      </c>
      <c r="AY212" s="159" t="s">
        <v>194</v>
      </c>
    </row>
    <row r="213" spans="2:65" s="13" customFormat="1" ht="11.25">
      <c r="B213" s="165"/>
      <c r="D213" s="149" t="s">
        <v>283</v>
      </c>
      <c r="E213" s="166" t="s">
        <v>1</v>
      </c>
      <c r="F213" s="167" t="s">
        <v>285</v>
      </c>
      <c r="H213" s="168">
        <v>5.5629999999999997</v>
      </c>
      <c r="I213" s="169"/>
      <c r="L213" s="165"/>
      <c r="M213" s="170"/>
      <c r="T213" s="171"/>
      <c r="AT213" s="166" t="s">
        <v>283</v>
      </c>
      <c r="AU213" s="166" t="s">
        <v>91</v>
      </c>
      <c r="AV213" s="13" t="s">
        <v>193</v>
      </c>
      <c r="AW213" s="13" t="s">
        <v>38</v>
      </c>
      <c r="AX213" s="13" t="s">
        <v>21</v>
      </c>
      <c r="AY213" s="166" t="s">
        <v>194</v>
      </c>
    </row>
    <row r="214" spans="2:65" s="1" customFormat="1" ht="16.5" customHeight="1">
      <c r="B214" s="32"/>
      <c r="C214" s="136" t="s">
        <v>346</v>
      </c>
      <c r="D214" s="136" t="s">
        <v>197</v>
      </c>
      <c r="E214" s="137" t="s">
        <v>836</v>
      </c>
      <c r="F214" s="138" t="s">
        <v>837</v>
      </c>
      <c r="G214" s="139" t="s">
        <v>271</v>
      </c>
      <c r="H214" s="140">
        <v>3.68</v>
      </c>
      <c r="I214" s="141"/>
      <c r="J214" s="142">
        <f>ROUND(I214*H214,2)</f>
        <v>0</v>
      </c>
      <c r="K214" s="138" t="s">
        <v>272</v>
      </c>
      <c r="L214" s="32"/>
      <c r="M214" s="143" t="s">
        <v>1</v>
      </c>
      <c r="N214" s="144" t="s">
        <v>48</v>
      </c>
      <c r="P214" s="145">
        <f>O214*H214</f>
        <v>0</v>
      </c>
      <c r="Q214" s="145">
        <v>2.6900000000000001E-3</v>
      </c>
      <c r="R214" s="145">
        <f>Q214*H214</f>
        <v>9.8992000000000004E-3</v>
      </c>
      <c r="S214" s="145">
        <v>0</v>
      </c>
      <c r="T214" s="146">
        <f>S214*H214</f>
        <v>0</v>
      </c>
      <c r="AR214" s="147" t="s">
        <v>193</v>
      </c>
      <c r="AT214" s="147" t="s">
        <v>197</v>
      </c>
      <c r="AU214" s="147" t="s">
        <v>91</v>
      </c>
      <c r="AY214" s="17" t="s">
        <v>194</v>
      </c>
      <c r="BE214" s="148">
        <f>IF(N214="základní",J214,0)</f>
        <v>0</v>
      </c>
      <c r="BF214" s="148">
        <f>IF(N214="snížená",J214,0)</f>
        <v>0</v>
      </c>
      <c r="BG214" s="148">
        <f>IF(N214="zákl. přenesená",J214,0)</f>
        <v>0</v>
      </c>
      <c r="BH214" s="148">
        <f>IF(N214="sníž. přenesená",J214,0)</f>
        <v>0</v>
      </c>
      <c r="BI214" s="148">
        <f>IF(N214="nulová",J214,0)</f>
        <v>0</v>
      </c>
      <c r="BJ214" s="17" t="s">
        <v>21</v>
      </c>
      <c r="BK214" s="148">
        <f>ROUND(I214*H214,2)</f>
        <v>0</v>
      </c>
      <c r="BL214" s="17" t="s">
        <v>193</v>
      </c>
      <c r="BM214" s="147" t="s">
        <v>838</v>
      </c>
    </row>
    <row r="215" spans="2:65" s="1" customFormat="1" ht="11.25">
      <c r="B215" s="32"/>
      <c r="D215" s="149" t="s">
        <v>202</v>
      </c>
      <c r="F215" s="150" t="s">
        <v>839</v>
      </c>
      <c r="I215" s="151"/>
      <c r="L215" s="32"/>
      <c r="M215" s="152"/>
      <c r="T215" s="56"/>
      <c r="AT215" s="17" t="s">
        <v>202</v>
      </c>
      <c r="AU215" s="17" t="s">
        <v>91</v>
      </c>
    </row>
    <row r="216" spans="2:65" s="1" customFormat="1" ht="11.25">
      <c r="B216" s="32"/>
      <c r="D216" s="156" t="s">
        <v>275</v>
      </c>
      <c r="F216" s="157" t="s">
        <v>840</v>
      </c>
      <c r="I216" s="151"/>
      <c r="L216" s="32"/>
      <c r="M216" s="152"/>
      <c r="T216" s="56"/>
      <c r="AT216" s="17" t="s">
        <v>275</v>
      </c>
      <c r="AU216" s="17" t="s">
        <v>91</v>
      </c>
    </row>
    <row r="217" spans="2:65" s="12" customFormat="1" ht="11.25">
      <c r="B217" s="158"/>
      <c r="D217" s="149" t="s">
        <v>283</v>
      </c>
      <c r="E217" s="159" t="s">
        <v>1</v>
      </c>
      <c r="F217" s="160" t="s">
        <v>841</v>
      </c>
      <c r="H217" s="161">
        <v>3.68</v>
      </c>
      <c r="I217" s="162"/>
      <c r="L217" s="158"/>
      <c r="M217" s="163"/>
      <c r="T217" s="164"/>
      <c r="AT217" s="159" t="s">
        <v>283</v>
      </c>
      <c r="AU217" s="159" t="s">
        <v>91</v>
      </c>
      <c r="AV217" s="12" t="s">
        <v>91</v>
      </c>
      <c r="AW217" s="12" t="s">
        <v>38</v>
      </c>
      <c r="AX217" s="12" t="s">
        <v>83</v>
      </c>
      <c r="AY217" s="159" t="s">
        <v>194</v>
      </c>
    </row>
    <row r="218" spans="2:65" s="13" customFormat="1" ht="11.25">
      <c r="B218" s="165"/>
      <c r="D218" s="149" t="s">
        <v>283</v>
      </c>
      <c r="E218" s="166" t="s">
        <v>1</v>
      </c>
      <c r="F218" s="167" t="s">
        <v>285</v>
      </c>
      <c r="H218" s="168">
        <v>3.68</v>
      </c>
      <c r="I218" s="169"/>
      <c r="L218" s="165"/>
      <c r="M218" s="170"/>
      <c r="T218" s="171"/>
      <c r="AT218" s="166" t="s">
        <v>283</v>
      </c>
      <c r="AU218" s="166" t="s">
        <v>91</v>
      </c>
      <c r="AV218" s="13" t="s">
        <v>193</v>
      </c>
      <c r="AW218" s="13" t="s">
        <v>38</v>
      </c>
      <c r="AX218" s="13" t="s">
        <v>21</v>
      </c>
      <c r="AY218" s="166" t="s">
        <v>194</v>
      </c>
    </row>
    <row r="219" spans="2:65" s="1" customFormat="1" ht="16.5" customHeight="1">
      <c r="B219" s="32"/>
      <c r="C219" s="136" t="s">
        <v>352</v>
      </c>
      <c r="D219" s="136" t="s">
        <v>197</v>
      </c>
      <c r="E219" s="137" t="s">
        <v>842</v>
      </c>
      <c r="F219" s="138" t="s">
        <v>843</v>
      </c>
      <c r="G219" s="139" t="s">
        <v>271</v>
      </c>
      <c r="H219" s="140">
        <v>3.68</v>
      </c>
      <c r="I219" s="141"/>
      <c r="J219" s="142">
        <f>ROUND(I219*H219,2)</f>
        <v>0</v>
      </c>
      <c r="K219" s="138" t="s">
        <v>272</v>
      </c>
      <c r="L219" s="32"/>
      <c r="M219" s="143" t="s">
        <v>1</v>
      </c>
      <c r="N219" s="144" t="s">
        <v>48</v>
      </c>
      <c r="P219" s="145">
        <f>O219*H219</f>
        <v>0</v>
      </c>
      <c r="Q219" s="145">
        <v>0</v>
      </c>
      <c r="R219" s="145">
        <f>Q219*H219</f>
        <v>0</v>
      </c>
      <c r="S219" s="145">
        <v>0</v>
      </c>
      <c r="T219" s="146">
        <f>S219*H219</f>
        <v>0</v>
      </c>
      <c r="AR219" s="147" t="s">
        <v>193</v>
      </c>
      <c r="AT219" s="147" t="s">
        <v>197</v>
      </c>
      <c r="AU219" s="147" t="s">
        <v>91</v>
      </c>
      <c r="AY219" s="17" t="s">
        <v>194</v>
      </c>
      <c r="BE219" s="148">
        <f>IF(N219="základní",J219,0)</f>
        <v>0</v>
      </c>
      <c r="BF219" s="148">
        <f>IF(N219="snížená",J219,0)</f>
        <v>0</v>
      </c>
      <c r="BG219" s="148">
        <f>IF(N219="zákl. přenesená",J219,0)</f>
        <v>0</v>
      </c>
      <c r="BH219" s="148">
        <f>IF(N219="sníž. přenesená",J219,0)</f>
        <v>0</v>
      </c>
      <c r="BI219" s="148">
        <f>IF(N219="nulová",J219,0)</f>
        <v>0</v>
      </c>
      <c r="BJ219" s="17" t="s">
        <v>21</v>
      </c>
      <c r="BK219" s="148">
        <f>ROUND(I219*H219,2)</f>
        <v>0</v>
      </c>
      <c r="BL219" s="17" t="s">
        <v>193</v>
      </c>
      <c r="BM219" s="147" t="s">
        <v>844</v>
      </c>
    </row>
    <row r="220" spans="2:65" s="1" customFormat="1" ht="11.25">
      <c r="B220" s="32"/>
      <c r="D220" s="149" t="s">
        <v>202</v>
      </c>
      <c r="F220" s="150" t="s">
        <v>845</v>
      </c>
      <c r="I220" s="151"/>
      <c r="L220" s="32"/>
      <c r="M220" s="152"/>
      <c r="T220" s="56"/>
      <c r="AT220" s="17" t="s">
        <v>202</v>
      </c>
      <c r="AU220" s="17" t="s">
        <v>91</v>
      </c>
    </row>
    <row r="221" spans="2:65" s="1" customFormat="1" ht="11.25">
      <c r="B221" s="32"/>
      <c r="D221" s="156" t="s">
        <v>275</v>
      </c>
      <c r="F221" s="157" t="s">
        <v>846</v>
      </c>
      <c r="I221" s="151"/>
      <c r="L221" s="32"/>
      <c r="M221" s="152"/>
      <c r="T221" s="56"/>
      <c r="AT221" s="17" t="s">
        <v>275</v>
      </c>
      <c r="AU221" s="17" t="s">
        <v>91</v>
      </c>
    </row>
    <row r="222" spans="2:65" s="1" customFormat="1" ht="21.75" customHeight="1">
      <c r="B222" s="32"/>
      <c r="C222" s="136" t="s">
        <v>360</v>
      </c>
      <c r="D222" s="136" t="s">
        <v>197</v>
      </c>
      <c r="E222" s="137" t="s">
        <v>847</v>
      </c>
      <c r="F222" s="138" t="s">
        <v>848</v>
      </c>
      <c r="G222" s="139" t="s">
        <v>363</v>
      </c>
      <c r="H222" s="140">
        <v>5.3999999999999999E-2</v>
      </c>
      <c r="I222" s="141"/>
      <c r="J222" s="142">
        <f>ROUND(I222*H222,2)</f>
        <v>0</v>
      </c>
      <c r="K222" s="138" t="s">
        <v>272</v>
      </c>
      <c r="L222" s="32"/>
      <c r="M222" s="143" t="s">
        <v>1</v>
      </c>
      <c r="N222" s="144" t="s">
        <v>48</v>
      </c>
      <c r="P222" s="145">
        <f>O222*H222</f>
        <v>0</v>
      </c>
      <c r="Q222" s="145">
        <v>1.0606199999999999</v>
      </c>
      <c r="R222" s="145">
        <f>Q222*H222</f>
        <v>5.7273479999999995E-2</v>
      </c>
      <c r="S222" s="145">
        <v>0</v>
      </c>
      <c r="T222" s="146">
        <f>S222*H222</f>
        <v>0</v>
      </c>
      <c r="AR222" s="147" t="s">
        <v>193</v>
      </c>
      <c r="AT222" s="147" t="s">
        <v>197</v>
      </c>
      <c r="AU222" s="147" t="s">
        <v>91</v>
      </c>
      <c r="AY222" s="17" t="s">
        <v>194</v>
      </c>
      <c r="BE222" s="148">
        <f>IF(N222="základní",J222,0)</f>
        <v>0</v>
      </c>
      <c r="BF222" s="148">
        <f>IF(N222="snížená",J222,0)</f>
        <v>0</v>
      </c>
      <c r="BG222" s="148">
        <f>IF(N222="zákl. přenesená",J222,0)</f>
        <v>0</v>
      </c>
      <c r="BH222" s="148">
        <f>IF(N222="sníž. přenesená",J222,0)</f>
        <v>0</v>
      </c>
      <c r="BI222" s="148">
        <f>IF(N222="nulová",J222,0)</f>
        <v>0</v>
      </c>
      <c r="BJ222" s="17" t="s">
        <v>21</v>
      </c>
      <c r="BK222" s="148">
        <f>ROUND(I222*H222,2)</f>
        <v>0</v>
      </c>
      <c r="BL222" s="17" t="s">
        <v>193</v>
      </c>
      <c r="BM222" s="147" t="s">
        <v>849</v>
      </c>
    </row>
    <row r="223" spans="2:65" s="1" customFormat="1" ht="11.25">
      <c r="B223" s="32"/>
      <c r="D223" s="149" t="s">
        <v>202</v>
      </c>
      <c r="F223" s="150" t="s">
        <v>850</v>
      </c>
      <c r="I223" s="151"/>
      <c r="L223" s="32"/>
      <c r="M223" s="152"/>
      <c r="T223" s="56"/>
      <c r="AT223" s="17" t="s">
        <v>202</v>
      </c>
      <c r="AU223" s="17" t="s">
        <v>91</v>
      </c>
    </row>
    <row r="224" spans="2:65" s="1" customFormat="1" ht="11.25">
      <c r="B224" s="32"/>
      <c r="D224" s="156" t="s">
        <v>275</v>
      </c>
      <c r="F224" s="157" t="s">
        <v>851</v>
      </c>
      <c r="I224" s="151"/>
      <c r="L224" s="32"/>
      <c r="M224" s="152"/>
      <c r="T224" s="56"/>
      <c r="AT224" s="17" t="s">
        <v>275</v>
      </c>
      <c r="AU224" s="17" t="s">
        <v>91</v>
      </c>
    </row>
    <row r="225" spans="2:65" s="14" customFormat="1" ht="11.25">
      <c r="B225" s="182"/>
      <c r="D225" s="149" t="s">
        <v>283</v>
      </c>
      <c r="E225" s="183" t="s">
        <v>1</v>
      </c>
      <c r="F225" s="184" t="s">
        <v>852</v>
      </c>
      <c r="H225" s="183" t="s">
        <v>1</v>
      </c>
      <c r="I225" s="185"/>
      <c r="L225" s="182"/>
      <c r="M225" s="186"/>
      <c r="T225" s="187"/>
      <c r="AT225" s="183" t="s">
        <v>283</v>
      </c>
      <c r="AU225" s="183" t="s">
        <v>91</v>
      </c>
      <c r="AV225" s="14" t="s">
        <v>21</v>
      </c>
      <c r="AW225" s="14" t="s">
        <v>38</v>
      </c>
      <c r="AX225" s="14" t="s">
        <v>83</v>
      </c>
      <c r="AY225" s="183" t="s">
        <v>194</v>
      </c>
    </row>
    <row r="226" spans="2:65" s="12" customFormat="1" ht="11.25">
      <c r="B226" s="158"/>
      <c r="D226" s="149" t="s">
        <v>283</v>
      </c>
      <c r="E226" s="159" t="s">
        <v>1</v>
      </c>
      <c r="F226" s="160" t="s">
        <v>853</v>
      </c>
      <c r="H226" s="161">
        <v>5.3999999999999999E-2</v>
      </c>
      <c r="I226" s="162"/>
      <c r="L226" s="158"/>
      <c r="M226" s="163"/>
      <c r="T226" s="164"/>
      <c r="AT226" s="159" t="s">
        <v>283</v>
      </c>
      <c r="AU226" s="159" t="s">
        <v>91</v>
      </c>
      <c r="AV226" s="12" t="s">
        <v>91</v>
      </c>
      <c r="AW226" s="12" t="s">
        <v>38</v>
      </c>
      <c r="AX226" s="12" t="s">
        <v>83</v>
      </c>
      <c r="AY226" s="159" t="s">
        <v>194</v>
      </c>
    </row>
    <row r="227" spans="2:65" s="13" customFormat="1" ht="11.25">
      <c r="B227" s="165"/>
      <c r="D227" s="149" t="s">
        <v>283</v>
      </c>
      <c r="E227" s="166" t="s">
        <v>1</v>
      </c>
      <c r="F227" s="167" t="s">
        <v>285</v>
      </c>
      <c r="H227" s="168">
        <v>5.3999999999999999E-2</v>
      </c>
      <c r="I227" s="169"/>
      <c r="L227" s="165"/>
      <c r="M227" s="170"/>
      <c r="T227" s="171"/>
      <c r="AT227" s="166" t="s">
        <v>283</v>
      </c>
      <c r="AU227" s="166" t="s">
        <v>91</v>
      </c>
      <c r="AV227" s="13" t="s">
        <v>193</v>
      </c>
      <c r="AW227" s="13" t="s">
        <v>38</v>
      </c>
      <c r="AX227" s="13" t="s">
        <v>21</v>
      </c>
      <c r="AY227" s="166" t="s">
        <v>194</v>
      </c>
    </row>
    <row r="228" spans="2:65" s="1" customFormat="1" ht="33" customHeight="1">
      <c r="B228" s="32"/>
      <c r="C228" s="136" t="s">
        <v>479</v>
      </c>
      <c r="D228" s="136" t="s">
        <v>197</v>
      </c>
      <c r="E228" s="137" t="s">
        <v>854</v>
      </c>
      <c r="F228" s="138" t="s">
        <v>855</v>
      </c>
      <c r="G228" s="139" t="s">
        <v>271</v>
      </c>
      <c r="H228" s="140">
        <v>9.1920000000000002</v>
      </c>
      <c r="I228" s="141"/>
      <c r="J228" s="142">
        <f>ROUND(I228*H228,2)</f>
        <v>0</v>
      </c>
      <c r="K228" s="138" t="s">
        <v>272</v>
      </c>
      <c r="L228" s="32"/>
      <c r="M228" s="143" t="s">
        <v>1</v>
      </c>
      <c r="N228" s="144" t="s">
        <v>48</v>
      </c>
      <c r="P228" s="145">
        <f>O228*H228</f>
        <v>0</v>
      </c>
      <c r="Q228" s="145">
        <v>0.69501000000000002</v>
      </c>
      <c r="R228" s="145">
        <f>Q228*H228</f>
        <v>6.3885319200000001</v>
      </c>
      <c r="S228" s="145">
        <v>0</v>
      </c>
      <c r="T228" s="146">
        <f>S228*H228</f>
        <v>0</v>
      </c>
      <c r="AR228" s="147" t="s">
        <v>193</v>
      </c>
      <c r="AT228" s="147" t="s">
        <v>197</v>
      </c>
      <c r="AU228" s="147" t="s">
        <v>91</v>
      </c>
      <c r="AY228" s="17" t="s">
        <v>194</v>
      </c>
      <c r="BE228" s="148">
        <f>IF(N228="základní",J228,0)</f>
        <v>0</v>
      </c>
      <c r="BF228" s="148">
        <f>IF(N228="snížená",J228,0)</f>
        <v>0</v>
      </c>
      <c r="BG228" s="148">
        <f>IF(N228="zákl. přenesená",J228,0)</f>
        <v>0</v>
      </c>
      <c r="BH228" s="148">
        <f>IF(N228="sníž. přenesená",J228,0)</f>
        <v>0</v>
      </c>
      <c r="BI228" s="148">
        <f>IF(N228="nulová",J228,0)</f>
        <v>0</v>
      </c>
      <c r="BJ228" s="17" t="s">
        <v>21</v>
      </c>
      <c r="BK228" s="148">
        <f>ROUND(I228*H228,2)</f>
        <v>0</v>
      </c>
      <c r="BL228" s="17" t="s">
        <v>193</v>
      </c>
      <c r="BM228" s="147" t="s">
        <v>856</v>
      </c>
    </row>
    <row r="229" spans="2:65" s="1" customFormat="1" ht="29.25">
      <c r="B229" s="32"/>
      <c r="D229" s="149" t="s">
        <v>202</v>
      </c>
      <c r="F229" s="150" t="s">
        <v>857</v>
      </c>
      <c r="I229" s="151"/>
      <c r="L229" s="32"/>
      <c r="M229" s="152"/>
      <c r="T229" s="56"/>
      <c r="AT229" s="17" t="s">
        <v>202</v>
      </c>
      <c r="AU229" s="17" t="s">
        <v>91</v>
      </c>
    </row>
    <row r="230" spans="2:65" s="1" customFormat="1" ht="11.25">
      <c r="B230" s="32"/>
      <c r="D230" s="156" t="s">
        <v>275</v>
      </c>
      <c r="F230" s="157" t="s">
        <v>858</v>
      </c>
      <c r="I230" s="151"/>
      <c r="L230" s="32"/>
      <c r="M230" s="152"/>
      <c r="T230" s="56"/>
      <c r="AT230" s="17" t="s">
        <v>275</v>
      </c>
      <c r="AU230" s="17" t="s">
        <v>91</v>
      </c>
    </row>
    <row r="231" spans="2:65" s="12" customFormat="1" ht="11.25">
      <c r="B231" s="158"/>
      <c r="D231" s="149" t="s">
        <v>283</v>
      </c>
      <c r="E231" s="159" t="s">
        <v>1</v>
      </c>
      <c r="F231" s="160" t="s">
        <v>859</v>
      </c>
      <c r="H231" s="161">
        <v>9.1920000000000002</v>
      </c>
      <c r="I231" s="162"/>
      <c r="L231" s="158"/>
      <c r="M231" s="163"/>
      <c r="T231" s="164"/>
      <c r="AT231" s="159" t="s">
        <v>283</v>
      </c>
      <c r="AU231" s="159" t="s">
        <v>91</v>
      </c>
      <c r="AV231" s="12" t="s">
        <v>91</v>
      </c>
      <c r="AW231" s="12" t="s">
        <v>38</v>
      </c>
      <c r="AX231" s="12" t="s">
        <v>83</v>
      </c>
      <c r="AY231" s="159" t="s">
        <v>194</v>
      </c>
    </row>
    <row r="232" spans="2:65" s="13" customFormat="1" ht="11.25">
      <c r="B232" s="165"/>
      <c r="D232" s="149" t="s">
        <v>283</v>
      </c>
      <c r="E232" s="166" t="s">
        <v>1</v>
      </c>
      <c r="F232" s="167" t="s">
        <v>285</v>
      </c>
      <c r="H232" s="168">
        <v>9.1920000000000002</v>
      </c>
      <c r="I232" s="169"/>
      <c r="L232" s="165"/>
      <c r="M232" s="170"/>
      <c r="T232" s="171"/>
      <c r="AT232" s="166" t="s">
        <v>283</v>
      </c>
      <c r="AU232" s="166" t="s">
        <v>91</v>
      </c>
      <c r="AV232" s="13" t="s">
        <v>193</v>
      </c>
      <c r="AW232" s="13" t="s">
        <v>38</v>
      </c>
      <c r="AX232" s="13" t="s">
        <v>21</v>
      </c>
      <c r="AY232" s="166" t="s">
        <v>194</v>
      </c>
    </row>
    <row r="233" spans="2:65" s="1" customFormat="1" ht="24.2" customHeight="1">
      <c r="B233" s="32"/>
      <c r="C233" s="136" t="s">
        <v>484</v>
      </c>
      <c r="D233" s="136" t="s">
        <v>197</v>
      </c>
      <c r="E233" s="137" t="s">
        <v>860</v>
      </c>
      <c r="F233" s="138" t="s">
        <v>861</v>
      </c>
      <c r="G233" s="139" t="s">
        <v>363</v>
      </c>
      <c r="H233" s="140">
        <v>9.5000000000000001E-2</v>
      </c>
      <c r="I233" s="141"/>
      <c r="J233" s="142">
        <f>ROUND(I233*H233,2)</f>
        <v>0</v>
      </c>
      <c r="K233" s="138" t="s">
        <v>272</v>
      </c>
      <c r="L233" s="32"/>
      <c r="M233" s="143" t="s">
        <v>1</v>
      </c>
      <c r="N233" s="144" t="s">
        <v>48</v>
      </c>
      <c r="P233" s="145">
        <f>O233*H233</f>
        <v>0</v>
      </c>
      <c r="Q233" s="145">
        <v>1.0593999999999999</v>
      </c>
      <c r="R233" s="145">
        <f>Q233*H233</f>
        <v>0.100643</v>
      </c>
      <c r="S233" s="145">
        <v>0</v>
      </c>
      <c r="T233" s="146">
        <f>S233*H233</f>
        <v>0</v>
      </c>
      <c r="AR233" s="147" t="s">
        <v>193</v>
      </c>
      <c r="AT233" s="147" t="s">
        <v>197</v>
      </c>
      <c r="AU233" s="147" t="s">
        <v>91</v>
      </c>
      <c r="AY233" s="17" t="s">
        <v>194</v>
      </c>
      <c r="BE233" s="148">
        <f>IF(N233="základní",J233,0)</f>
        <v>0</v>
      </c>
      <c r="BF233" s="148">
        <f>IF(N233="snížená",J233,0)</f>
        <v>0</v>
      </c>
      <c r="BG233" s="148">
        <f>IF(N233="zákl. přenesená",J233,0)</f>
        <v>0</v>
      </c>
      <c r="BH233" s="148">
        <f>IF(N233="sníž. přenesená",J233,0)</f>
        <v>0</v>
      </c>
      <c r="BI233" s="148">
        <f>IF(N233="nulová",J233,0)</f>
        <v>0</v>
      </c>
      <c r="BJ233" s="17" t="s">
        <v>21</v>
      </c>
      <c r="BK233" s="148">
        <f>ROUND(I233*H233,2)</f>
        <v>0</v>
      </c>
      <c r="BL233" s="17" t="s">
        <v>193</v>
      </c>
      <c r="BM233" s="147" t="s">
        <v>862</v>
      </c>
    </row>
    <row r="234" spans="2:65" s="1" customFormat="1" ht="29.25">
      <c r="B234" s="32"/>
      <c r="D234" s="149" t="s">
        <v>202</v>
      </c>
      <c r="F234" s="150" t="s">
        <v>863</v>
      </c>
      <c r="I234" s="151"/>
      <c r="L234" s="32"/>
      <c r="M234" s="152"/>
      <c r="T234" s="56"/>
      <c r="AT234" s="17" t="s">
        <v>202</v>
      </c>
      <c r="AU234" s="17" t="s">
        <v>91</v>
      </c>
    </row>
    <row r="235" spans="2:65" s="1" customFormat="1" ht="11.25">
      <c r="B235" s="32"/>
      <c r="D235" s="156" t="s">
        <v>275</v>
      </c>
      <c r="F235" s="157" t="s">
        <v>864</v>
      </c>
      <c r="I235" s="151"/>
      <c r="L235" s="32"/>
      <c r="M235" s="152"/>
      <c r="T235" s="56"/>
      <c r="AT235" s="17" t="s">
        <v>275</v>
      </c>
      <c r="AU235" s="17" t="s">
        <v>91</v>
      </c>
    </row>
    <row r="236" spans="2:65" s="12" customFormat="1" ht="11.25">
      <c r="B236" s="158"/>
      <c r="D236" s="149" t="s">
        <v>283</v>
      </c>
      <c r="E236" s="159" t="s">
        <v>1</v>
      </c>
      <c r="F236" s="160" t="s">
        <v>865</v>
      </c>
      <c r="H236" s="161">
        <v>4.5999999999999999E-2</v>
      </c>
      <c r="I236" s="162"/>
      <c r="L236" s="158"/>
      <c r="M236" s="163"/>
      <c r="T236" s="164"/>
      <c r="AT236" s="159" t="s">
        <v>283</v>
      </c>
      <c r="AU236" s="159" t="s">
        <v>91</v>
      </c>
      <c r="AV236" s="12" t="s">
        <v>91</v>
      </c>
      <c r="AW236" s="12" t="s">
        <v>38</v>
      </c>
      <c r="AX236" s="12" t="s">
        <v>83</v>
      </c>
      <c r="AY236" s="159" t="s">
        <v>194</v>
      </c>
    </row>
    <row r="237" spans="2:65" s="12" customFormat="1" ht="11.25">
      <c r="B237" s="158"/>
      <c r="D237" s="149" t="s">
        <v>283</v>
      </c>
      <c r="E237" s="159" t="s">
        <v>1</v>
      </c>
      <c r="F237" s="160" t="s">
        <v>866</v>
      </c>
      <c r="H237" s="161">
        <v>0.04</v>
      </c>
      <c r="I237" s="162"/>
      <c r="L237" s="158"/>
      <c r="M237" s="163"/>
      <c r="T237" s="164"/>
      <c r="AT237" s="159" t="s">
        <v>283</v>
      </c>
      <c r="AU237" s="159" t="s">
        <v>91</v>
      </c>
      <c r="AV237" s="12" t="s">
        <v>91</v>
      </c>
      <c r="AW237" s="12" t="s">
        <v>38</v>
      </c>
      <c r="AX237" s="12" t="s">
        <v>83</v>
      </c>
      <c r="AY237" s="159" t="s">
        <v>194</v>
      </c>
    </row>
    <row r="238" spans="2:65" s="15" customFormat="1" ht="11.25">
      <c r="B238" s="188"/>
      <c r="D238" s="149" t="s">
        <v>283</v>
      </c>
      <c r="E238" s="189" t="s">
        <v>1</v>
      </c>
      <c r="F238" s="190" t="s">
        <v>756</v>
      </c>
      <c r="H238" s="191">
        <v>8.5999999999999993E-2</v>
      </c>
      <c r="I238" s="192"/>
      <c r="L238" s="188"/>
      <c r="M238" s="193"/>
      <c r="T238" s="194"/>
      <c r="AT238" s="189" t="s">
        <v>283</v>
      </c>
      <c r="AU238" s="189" t="s">
        <v>91</v>
      </c>
      <c r="AV238" s="15" t="s">
        <v>208</v>
      </c>
      <c r="AW238" s="15" t="s">
        <v>38</v>
      </c>
      <c r="AX238" s="15" t="s">
        <v>83</v>
      </c>
      <c r="AY238" s="189" t="s">
        <v>194</v>
      </c>
    </row>
    <row r="239" spans="2:65" s="12" customFormat="1" ht="11.25">
      <c r="B239" s="158"/>
      <c r="D239" s="149" t="s">
        <v>283</v>
      </c>
      <c r="E239" s="159" t="s">
        <v>1</v>
      </c>
      <c r="F239" s="160" t="s">
        <v>867</v>
      </c>
      <c r="H239" s="161">
        <v>8.9999999999999993E-3</v>
      </c>
      <c r="I239" s="162"/>
      <c r="L239" s="158"/>
      <c r="M239" s="163"/>
      <c r="T239" s="164"/>
      <c r="AT239" s="159" t="s">
        <v>283</v>
      </c>
      <c r="AU239" s="159" t="s">
        <v>91</v>
      </c>
      <c r="AV239" s="12" t="s">
        <v>91</v>
      </c>
      <c r="AW239" s="12" t="s">
        <v>38</v>
      </c>
      <c r="AX239" s="12" t="s">
        <v>83</v>
      </c>
      <c r="AY239" s="159" t="s">
        <v>194</v>
      </c>
    </row>
    <row r="240" spans="2:65" s="13" customFormat="1" ht="11.25">
      <c r="B240" s="165"/>
      <c r="D240" s="149" t="s">
        <v>283</v>
      </c>
      <c r="E240" s="166" t="s">
        <v>1</v>
      </c>
      <c r="F240" s="167" t="s">
        <v>285</v>
      </c>
      <c r="H240" s="168">
        <v>9.5000000000000001E-2</v>
      </c>
      <c r="I240" s="169"/>
      <c r="L240" s="165"/>
      <c r="M240" s="170"/>
      <c r="T240" s="171"/>
      <c r="AT240" s="166" t="s">
        <v>283</v>
      </c>
      <c r="AU240" s="166" t="s">
        <v>91</v>
      </c>
      <c r="AV240" s="13" t="s">
        <v>193</v>
      </c>
      <c r="AW240" s="13" t="s">
        <v>38</v>
      </c>
      <c r="AX240" s="13" t="s">
        <v>21</v>
      </c>
      <c r="AY240" s="166" t="s">
        <v>194</v>
      </c>
    </row>
    <row r="241" spans="2:65" s="11" customFormat="1" ht="22.9" customHeight="1">
      <c r="B241" s="124"/>
      <c r="D241" s="125" t="s">
        <v>82</v>
      </c>
      <c r="E241" s="134" t="s">
        <v>208</v>
      </c>
      <c r="F241" s="134" t="s">
        <v>868</v>
      </c>
      <c r="I241" s="127"/>
      <c r="J241" s="135">
        <f>BK241</f>
        <v>0</v>
      </c>
      <c r="L241" s="124"/>
      <c r="M241" s="129"/>
      <c r="P241" s="130">
        <f>SUM(P242:P246)</f>
        <v>0</v>
      </c>
      <c r="R241" s="130">
        <f>SUM(R242:R246)</f>
        <v>0.71363600000000005</v>
      </c>
      <c r="T241" s="131">
        <f>SUM(T242:T246)</f>
        <v>0</v>
      </c>
      <c r="AR241" s="125" t="s">
        <v>21</v>
      </c>
      <c r="AT241" s="132" t="s">
        <v>82</v>
      </c>
      <c r="AU241" s="132" t="s">
        <v>21</v>
      </c>
      <c r="AY241" s="125" t="s">
        <v>194</v>
      </c>
      <c r="BK241" s="133">
        <f>SUM(BK242:BK246)</f>
        <v>0</v>
      </c>
    </row>
    <row r="242" spans="2:65" s="1" customFormat="1" ht="24.2" customHeight="1">
      <c r="B242" s="32"/>
      <c r="C242" s="136" t="s">
        <v>489</v>
      </c>
      <c r="D242" s="136" t="s">
        <v>197</v>
      </c>
      <c r="E242" s="137" t="s">
        <v>869</v>
      </c>
      <c r="F242" s="138" t="s">
        <v>870</v>
      </c>
      <c r="G242" s="139" t="s">
        <v>492</v>
      </c>
      <c r="H242" s="140">
        <v>15.4</v>
      </c>
      <c r="I242" s="141"/>
      <c r="J242" s="142">
        <f>ROUND(I242*H242,2)</f>
        <v>0</v>
      </c>
      <c r="K242" s="138" t="s">
        <v>272</v>
      </c>
      <c r="L242" s="32"/>
      <c r="M242" s="143" t="s">
        <v>1</v>
      </c>
      <c r="N242" s="144" t="s">
        <v>48</v>
      </c>
      <c r="P242" s="145">
        <f>O242*H242</f>
        <v>0</v>
      </c>
      <c r="Q242" s="145">
        <v>4.6339999999999999E-2</v>
      </c>
      <c r="R242" s="145">
        <f>Q242*H242</f>
        <v>0.71363600000000005</v>
      </c>
      <c r="S242" s="145">
        <v>0</v>
      </c>
      <c r="T242" s="146">
        <f>S242*H242</f>
        <v>0</v>
      </c>
      <c r="AR242" s="147" t="s">
        <v>193</v>
      </c>
      <c r="AT242" s="147" t="s">
        <v>197</v>
      </c>
      <c r="AU242" s="147" t="s">
        <v>91</v>
      </c>
      <c r="AY242" s="17" t="s">
        <v>194</v>
      </c>
      <c r="BE242" s="148">
        <f>IF(N242="základní",J242,0)</f>
        <v>0</v>
      </c>
      <c r="BF242" s="148">
        <f>IF(N242="snížená",J242,0)</f>
        <v>0</v>
      </c>
      <c r="BG242" s="148">
        <f>IF(N242="zákl. přenesená",J242,0)</f>
        <v>0</v>
      </c>
      <c r="BH242" s="148">
        <f>IF(N242="sníž. přenesená",J242,0)</f>
        <v>0</v>
      </c>
      <c r="BI242" s="148">
        <f>IF(N242="nulová",J242,0)</f>
        <v>0</v>
      </c>
      <c r="BJ242" s="17" t="s">
        <v>21</v>
      </c>
      <c r="BK242" s="148">
        <f>ROUND(I242*H242,2)</f>
        <v>0</v>
      </c>
      <c r="BL242" s="17" t="s">
        <v>193</v>
      </c>
      <c r="BM242" s="147" t="s">
        <v>871</v>
      </c>
    </row>
    <row r="243" spans="2:65" s="1" customFormat="1" ht="29.25">
      <c r="B243" s="32"/>
      <c r="D243" s="149" t="s">
        <v>202</v>
      </c>
      <c r="F243" s="150" t="s">
        <v>872</v>
      </c>
      <c r="I243" s="151"/>
      <c r="L243" s="32"/>
      <c r="M243" s="152"/>
      <c r="T243" s="56"/>
      <c r="AT243" s="17" t="s">
        <v>202</v>
      </c>
      <c r="AU243" s="17" t="s">
        <v>91</v>
      </c>
    </row>
    <row r="244" spans="2:65" s="1" customFormat="1" ht="11.25">
      <c r="B244" s="32"/>
      <c r="D244" s="156" t="s">
        <v>275</v>
      </c>
      <c r="F244" s="157" t="s">
        <v>873</v>
      </c>
      <c r="I244" s="151"/>
      <c r="L244" s="32"/>
      <c r="M244" s="152"/>
      <c r="T244" s="56"/>
      <c r="AT244" s="17" t="s">
        <v>275</v>
      </c>
      <c r="AU244" s="17" t="s">
        <v>91</v>
      </c>
    </row>
    <row r="245" spans="2:65" s="12" customFormat="1" ht="11.25">
      <c r="B245" s="158"/>
      <c r="D245" s="149" t="s">
        <v>283</v>
      </c>
      <c r="E245" s="159" t="s">
        <v>1</v>
      </c>
      <c r="F245" s="160" t="s">
        <v>874</v>
      </c>
      <c r="H245" s="161">
        <v>15.4</v>
      </c>
      <c r="I245" s="162"/>
      <c r="L245" s="158"/>
      <c r="M245" s="163"/>
      <c r="T245" s="164"/>
      <c r="AT245" s="159" t="s">
        <v>283</v>
      </c>
      <c r="AU245" s="159" t="s">
        <v>91</v>
      </c>
      <c r="AV245" s="12" t="s">
        <v>91</v>
      </c>
      <c r="AW245" s="12" t="s">
        <v>38</v>
      </c>
      <c r="AX245" s="12" t="s">
        <v>83</v>
      </c>
      <c r="AY245" s="159" t="s">
        <v>194</v>
      </c>
    </row>
    <row r="246" spans="2:65" s="13" customFormat="1" ht="11.25">
      <c r="B246" s="165"/>
      <c r="D246" s="149" t="s">
        <v>283</v>
      </c>
      <c r="E246" s="166" t="s">
        <v>1</v>
      </c>
      <c r="F246" s="167" t="s">
        <v>285</v>
      </c>
      <c r="H246" s="168">
        <v>15.4</v>
      </c>
      <c r="I246" s="169"/>
      <c r="L246" s="165"/>
      <c r="M246" s="170"/>
      <c r="T246" s="171"/>
      <c r="AT246" s="166" t="s">
        <v>283</v>
      </c>
      <c r="AU246" s="166" t="s">
        <v>91</v>
      </c>
      <c r="AV246" s="13" t="s">
        <v>193</v>
      </c>
      <c r="AW246" s="13" t="s">
        <v>38</v>
      </c>
      <c r="AX246" s="13" t="s">
        <v>21</v>
      </c>
      <c r="AY246" s="166" t="s">
        <v>194</v>
      </c>
    </row>
    <row r="247" spans="2:65" s="11" customFormat="1" ht="22.9" customHeight="1">
      <c r="B247" s="124"/>
      <c r="D247" s="125" t="s">
        <v>82</v>
      </c>
      <c r="E247" s="134" t="s">
        <v>217</v>
      </c>
      <c r="F247" s="134" t="s">
        <v>875</v>
      </c>
      <c r="I247" s="127"/>
      <c r="J247" s="135">
        <f>BK247</f>
        <v>0</v>
      </c>
      <c r="L247" s="124"/>
      <c r="M247" s="129"/>
      <c r="P247" s="130">
        <f>SUM(P248:P263)</f>
        <v>0</v>
      </c>
      <c r="R247" s="130">
        <f>SUM(R248:R263)</f>
        <v>21.588203799999999</v>
      </c>
      <c r="T247" s="131">
        <f>SUM(T248:T263)</f>
        <v>0</v>
      </c>
      <c r="AR247" s="125" t="s">
        <v>21</v>
      </c>
      <c r="AT247" s="132" t="s">
        <v>82</v>
      </c>
      <c r="AU247" s="132" t="s">
        <v>21</v>
      </c>
      <c r="AY247" s="125" t="s">
        <v>194</v>
      </c>
      <c r="BK247" s="133">
        <f>SUM(BK248:BK263)</f>
        <v>0</v>
      </c>
    </row>
    <row r="248" spans="2:65" s="1" customFormat="1" ht="16.5" customHeight="1">
      <c r="B248" s="32"/>
      <c r="C248" s="136" t="s">
        <v>7</v>
      </c>
      <c r="D248" s="136" t="s">
        <v>197</v>
      </c>
      <c r="E248" s="137" t="s">
        <v>876</v>
      </c>
      <c r="F248" s="138" t="s">
        <v>877</v>
      </c>
      <c r="G248" s="139" t="s">
        <v>271</v>
      </c>
      <c r="H248" s="140">
        <v>22.49</v>
      </c>
      <c r="I248" s="141"/>
      <c r="J248" s="142">
        <f>ROUND(I248*H248,2)</f>
        <v>0</v>
      </c>
      <c r="K248" s="138" t="s">
        <v>272</v>
      </c>
      <c r="L248" s="32"/>
      <c r="M248" s="143" t="s">
        <v>1</v>
      </c>
      <c r="N248" s="144" t="s">
        <v>48</v>
      </c>
      <c r="P248" s="145">
        <f>O248*H248</f>
        <v>0</v>
      </c>
      <c r="Q248" s="145">
        <v>9.1999999999999998E-2</v>
      </c>
      <c r="R248" s="145">
        <f>Q248*H248</f>
        <v>2.06908</v>
      </c>
      <c r="S248" s="145">
        <v>0</v>
      </c>
      <c r="T248" s="146">
        <f>S248*H248</f>
        <v>0</v>
      </c>
      <c r="AR248" s="147" t="s">
        <v>193</v>
      </c>
      <c r="AT248" s="147" t="s">
        <v>197</v>
      </c>
      <c r="AU248" s="147" t="s">
        <v>91</v>
      </c>
      <c r="AY248" s="17" t="s">
        <v>194</v>
      </c>
      <c r="BE248" s="148">
        <f>IF(N248="základní",J248,0)</f>
        <v>0</v>
      </c>
      <c r="BF248" s="148">
        <f>IF(N248="snížená",J248,0)</f>
        <v>0</v>
      </c>
      <c r="BG248" s="148">
        <f>IF(N248="zákl. přenesená",J248,0)</f>
        <v>0</v>
      </c>
      <c r="BH248" s="148">
        <f>IF(N248="sníž. přenesená",J248,0)</f>
        <v>0</v>
      </c>
      <c r="BI248" s="148">
        <f>IF(N248="nulová",J248,0)</f>
        <v>0</v>
      </c>
      <c r="BJ248" s="17" t="s">
        <v>21</v>
      </c>
      <c r="BK248" s="148">
        <f>ROUND(I248*H248,2)</f>
        <v>0</v>
      </c>
      <c r="BL248" s="17" t="s">
        <v>193</v>
      </c>
      <c r="BM248" s="147" t="s">
        <v>878</v>
      </c>
    </row>
    <row r="249" spans="2:65" s="1" customFormat="1" ht="19.5">
      <c r="B249" s="32"/>
      <c r="D249" s="149" t="s">
        <v>202</v>
      </c>
      <c r="F249" s="150" t="s">
        <v>879</v>
      </c>
      <c r="I249" s="151"/>
      <c r="L249" s="32"/>
      <c r="M249" s="152"/>
      <c r="T249" s="56"/>
      <c r="AT249" s="17" t="s">
        <v>202</v>
      </c>
      <c r="AU249" s="17" t="s">
        <v>91</v>
      </c>
    </row>
    <row r="250" spans="2:65" s="1" customFormat="1" ht="11.25">
      <c r="B250" s="32"/>
      <c r="D250" s="156" t="s">
        <v>275</v>
      </c>
      <c r="F250" s="157" t="s">
        <v>880</v>
      </c>
      <c r="I250" s="151"/>
      <c r="L250" s="32"/>
      <c r="M250" s="152"/>
      <c r="T250" s="56"/>
      <c r="AT250" s="17" t="s">
        <v>275</v>
      </c>
      <c r="AU250" s="17" t="s">
        <v>91</v>
      </c>
    </row>
    <row r="251" spans="2:65" s="12" customFormat="1" ht="11.25">
      <c r="B251" s="158"/>
      <c r="D251" s="149" t="s">
        <v>283</v>
      </c>
      <c r="E251" s="159" t="s">
        <v>1</v>
      </c>
      <c r="F251" s="160" t="s">
        <v>825</v>
      </c>
      <c r="H251" s="161">
        <v>2.25</v>
      </c>
      <c r="I251" s="162"/>
      <c r="L251" s="158"/>
      <c r="M251" s="163"/>
      <c r="T251" s="164"/>
      <c r="AT251" s="159" t="s">
        <v>283</v>
      </c>
      <c r="AU251" s="159" t="s">
        <v>91</v>
      </c>
      <c r="AV251" s="12" t="s">
        <v>91</v>
      </c>
      <c r="AW251" s="12" t="s">
        <v>38</v>
      </c>
      <c r="AX251" s="12" t="s">
        <v>83</v>
      </c>
      <c r="AY251" s="159" t="s">
        <v>194</v>
      </c>
    </row>
    <row r="252" spans="2:65" s="12" customFormat="1" ht="11.25">
      <c r="B252" s="158"/>
      <c r="D252" s="149" t="s">
        <v>283</v>
      </c>
      <c r="E252" s="159" t="s">
        <v>1</v>
      </c>
      <c r="F252" s="160" t="s">
        <v>826</v>
      </c>
      <c r="H252" s="161">
        <v>20.239999999999998</v>
      </c>
      <c r="I252" s="162"/>
      <c r="L252" s="158"/>
      <c r="M252" s="163"/>
      <c r="T252" s="164"/>
      <c r="AT252" s="159" t="s">
        <v>283</v>
      </c>
      <c r="AU252" s="159" t="s">
        <v>91</v>
      </c>
      <c r="AV252" s="12" t="s">
        <v>91</v>
      </c>
      <c r="AW252" s="12" t="s">
        <v>38</v>
      </c>
      <c r="AX252" s="12" t="s">
        <v>83</v>
      </c>
      <c r="AY252" s="159" t="s">
        <v>194</v>
      </c>
    </row>
    <row r="253" spans="2:65" s="13" customFormat="1" ht="11.25">
      <c r="B253" s="165"/>
      <c r="D253" s="149" t="s">
        <v>283</v>
      </c>
      <c r="E253" s="166" t="s">
        <v>1</v>
      </c>
      <c r="F253" s="167" t="s">
        <v>285</v>
      </c>
      <c r="H253" s="168">
        <v>22.49</v>
      </c>
      <c r="I253" s="169"/>
      <c r="L253" s="165"/>
      <c r="M253" s="170"/>
      <c r="T253" s="171"/>
      <c r="AT253" s="166" t="s">
        <v>283</v>
      </c>
      <c r="AU253" s="166" t="s">
        <v>91</v>
      </c>
      <c r="AV253" s="13" t="s">
        <v>193</v>
      </c>
      <c r="AW253" s="13" t="s">
        <v>38</v>
      </c>
      <c r="AX253" s="13" t="s">
        <v>21</v>
      </c>
      <c r="AY253" s="166" t="s">
        <v>194</v>
      </c>
    </row>
    <row r="254" spans="2:65" s="1" customFormat="1" ht="16.5" customHeight="1">
      <c r="B254" s="32"/>
      <c r="C254" s="136" t="s">
        <v>502</v>
      </c>
      <c r="D254" s="136" t="s">
        <v>197</v>
      </c>
      <c r="E254" s="137" t="s">
        <v>503</v>
      </c>
      <c r="F254" s="138" t="s">
        <v>504</v>
      </c>
      <c r="G254" s="139" t="s">
        <v>271</v>
      </c>
      <c r="H254" s="140">
        <v>22.49</v>
      </c>
      <c r="I254" s="141"/>
      <c r="J254" s="142">
        <f>ROUND(I254*H254,2)</f>
        <v>0</v>
      </c>
      <c r="K254" s="138" t="s">
        <v>272</v>
      </c>
      <c r="L254" s="32"/>
      <c r="M254" s="143" t="s">
        <v>1</v>
      </c>
      <c r="N254" s="144" t="s">
        <v>48</v>
      </c>
      <c r="P254" s="145">
        <f>O254*H254</f>
        <v>0</v>
      </c>
      <c r="Q254" s="145">
        <v>0.57499999999999996</v>
      </c>
      <c r="R254" s="145">
        <f>Q254*H254</f>
        <v>12.931749999999997</v>
      </c>
      <c r="S254" s="145">
        <v>0</v>
      </c>
      <c r="T254" s="146">
        <f>S254*H254</f>
        <v>0</v>
      </c>
      <c r="AR254" s="147" t="s">
        <v>193</v>
      </c>
      <c r="AT254" s="147" t="s">
        <v>197</v>
      </c>
      <c r="AU254" s="147" t="s">
        <v>91</v>
      </c>
      <c r="AY254" s="17" t="s">
        <v>194</v>
      </c>
      <c r="BE254" s="148">
        <f>IF(N254="základní",J254,0)</f>
        <v>0</v>
      </c>
      <c r="BF254" s="148">
        <f>IF(N254="snížená",J254,0)</f>
        <v>0</v>
      </c>
      <c r="BG254" s="148">
        <f>IF(N254="zákl. přenesená",J254,0)</f>
        <v>0</v>
      </c>
      <c r="BH254" s="148">
        <f>IF(N254="sníž. přenesená",J254,0)</f>
        <v>0</v>
      </c>
      <c r="BI254" s="148">
        <f>IF(N254="nulová",J254,0)</f>
        <v>0</v>
      </c>
      <c r="BJ254" s="17" t="s">
        <v>21</v>
      </c>
      <c r="BK254" s="148">
        <f>ROUND(I254*H254,2)</f>
        <v>0</v>
      </c>
      <c r="BL254" s="17" t="s">
        <v>193</v>
      </c>
      <c r="BM254" s="147" t="s">
        <v>881</v>
      </c>
    </row>
    <row r="255" spans="2:65" s="1" customFormat="1" ht="19.5">
      <c r="B255" s="32"/>
      <c r="D255" s="149" t="s">
        <v>202</v>
      </c>
      <c r="F255" s="150" t="s">
        <v>882</v>
      </c>
      <c r="I255" s="151"/>
      <c r="L255" s="32"/>
      <c r="M255" s="152"/>
      <c r="T255" s="56"/>
      <c r="AT255" s="17" t="s">
        <v>202</v>
      </c>
      <c r="AU255" s="17" t="s">
        <v>91</v>
      </c>
    </row>
    <row r="256" spans="2:65" s="1" customFormat="1" ht="11.25">
      <c r="B256" s="32"/>
      <c r="D256" s="156" t="s">
        <v>275</v>
      </c>
      <c r="F256" s="157" t="s">
        <v>506</v>
      </c>
      <c r="I256" s="151"/>
      <c r="L256" s="32"/>
      <c r="M256" s="152"/>
      <c r="T256" s="56"/>
      <c r="AT256" s="17" t="s">
        <v>275</v>
      </c>
      <c r="AU256" s="17" t="s">
        <v>91</v>
      </c>
    </row>
    <row r="257" spans="2:65" s="1" customFormat="1" ht="24.2" customHeight="1">
      <c r="B257" s="32"/>
      <c r="C257" s="136" t="s">
        <v>507</v>
      </c>
      <c r="D257" s="136" t="s">
        <v>197</v>
      </c>
      <c r="E257" s="137" t="s">
        <v>531</v>
      </c>
      <c r="F257" s="138" t="s">
        <v>532</v>
      </c>
      <c r="G257" s="139" t="s">
        <v>271</v>
      </c>
      <c r="H257" s="140">
        <v>22.49</v>
      </c>
      <c r="I257" s="141"/>
      <c r="J257" s="142">
        <f>ROUND(I257*H257,2)</f>
        <v>0</v>
      </c>
      <c r="K257" s="138" t="s">
        <v>272</v>
      </c>
      <c r="L257" s="32"/>
      <c r="M257" s="143" t="s">
        <v>1</v>
      </c>
      <c r="N257" s="144" t="s">
        <v>48</v>
      </c>
      <c r="P257" s="145">
        <f>O257*H257</f>
        <v>0</v>
      </c>
      <c r="Q257" s="145">
        <v>0.11162</v>
      </c>
      <c r="R257" s="145">
        <f>Q257*H257</f>
        <v>2.5103337999999997</v>
      </c>
      <c r="S257" s="145">
        <v>0</v>
      </c>
      <c r="T257" s="146">
        <f>S257*H257</f>
        <v>0</v>
      </c>
      <c r="AR257" s="147" t="s">
        <v>193</v>
      </c>
      <c r="AT257" s="147" t="s">
        <v>197</v>
      </c>
      <c r="AU257" s="147" t="s">
        <v>91</v>
      </c>
      <c r="AY257" s="17" t="s">
        <v>194</v>
      </c>
      <c r="BE257" s="148">
        <f>IF(N257="základní",J257,0)</f>
        <v>0</v>
      </c>
      <c r="BF257" s="148">
        <f>IF(N257="snížená",J257,0)</f>
        <v>0</v>
      </c>
      <c r="BG257" s="148">
        <f>IF(N257="zákl. přenesená",J257,0)</f>
        <v>0</v>
      </c>
      <c r="BH257" s="148">
        <f>IF(N257="sníž. přenesená",J257,0)</f>
        <v>0</v>
      </c>
      <c r="BI257" s="148">
        <f>IF(N257="nulová",J257,0)</f>
        <v>0</v>
      </c>
      <c r="BJ257" s="17" t="s">
        <v>21</v>
      </c>
      <c r="BK257" s="148">
        <f>ROUND(I257*H257,2)</f>
        <v>0</v>
      </c>
      <c r="BL257" s="17" t="s">
        <v>193</v>
      </c>
      <c r="BM257" s="147" t="s">
        <v>883</v>
      </c>
    </row>
    <row r="258" spans="2:65" s="1" customFormat="1" ht="48.75">
      <c r="B258" s="32"/>
      <c r="D258" s="149" t="s">
        <v>202</v>
      </c>
      <c r="F258" s="150" t="s">
        <v>884</v>
      </c>
      <c r="I258" s="151"/>
      <c r="L258" s="32"/>
      <c r="M258" s="152"/>
      <c r="T258" s="56"/>
      <c r="AT258" s="17" t="s">
        <v>202</v>
      </c>
      <c r="AU258" s="17" t="s">
        <v>91</v>
      </c>
    </row>
    <row r="259" spans="2:65" s="1" customFormat="1" ht="11.25">
      <c r="B259" s="32"/>
      <c r="D259" s="156" t="s">
        <v>275</v>
      </c>
      <c r="F259" s="157" t="s">
        <v>534</v>
      </c>
      <c r="I259" s="151"/>
      <c r="L259" s="32"/>
      <c r="M259" s="152"/>
      <c r="T259" s="56"/>
      <c r="AT259" s="17" t="s">
        <v>275</v>
      </c>
      <c r="AU259" s="17" t="s">
        <v>91</v>
      </c>
    </row>
    <row r="260" spans="2:65" s="1" customFormat="1" ht="24.2" customHeight="1">
      <c r="B260" s="32"/>
      <c r="C260" s="172" t="s">
        <v>440</v>
      </c>
      <c r="D260" s="172" t="s">
        <v>301</v>
      </c>
      <c r="E260" s="173" t="s">
        <v>719</v>
      </c>
      <c r="F260" s="174" t="s">
        <v>720</v>
      </c>
      <c r="G260" s="175" t="s">
        <v>271</v>
      </c>
      <c r="H260" s="176">
        <v>23.164999999999999</v>
      </c>
      <c r="I260" s="177"/>
      <c r="J260" s="178">
        <f>ROUND(I260*H260,2)</f>
        <v>0</v>
      </c>
      <c r="K260" s="174" t="s">
        <v>272</v>
      </c>
      <c r="L260" s="179"/>
      <c r="M260" s="180" t="s">
        <v>1</v>
      </c>
      <c r="N260" s="181" t="s">
        <v>48</v>
      </c>
      <c r="P260" s="145">
        <f>O260*H260</f>
        <v>0</v>
      </c>
      <c r="Q260" s="145">
        <v>0.17599999999999999</v>
      </c>
      <c r="R260" s="145">
        <f>Q260*H260</f>
        <v>4.0770399999999993</v>
      </c>
      <c r="S260" s="145">
        <v>0</v>
      </c>
      <c r="T260" s="146">
        <f>S260*H260</f>
        <v>0</v>
      </c>
      <c r="AR260" s="147" t="s">
        <v>232</v>
      </c>
      <c r="AT260" s="147" t="s">
        <v>301</v>
      </c>
      <c r="AU260" s="147" t="s">
        <v>91</v>
      </c>
      <c r="AY260" s="17" t="s">
        <v>194</v>
      </c>
      <c r="BE260" s="148">
        <f>IF(N260="základní",J260,0)</f>
        <v>0</v>
      </c>
      <c r="BF260" s="148">
        <f>IF(N260="snížená",J260,0)</f>
        <v>0</v>
      </c>
      <c r="BG260" s="148">
        <f>IF(N260="zákl. přenesená",J260,0)</f>
        <v>0</v>
      </c>
      <c r="BH260" s="148">
        <f>IF(N260="sníž. přenesená",J260,0)</f>
        <v>0</v>
      </c>
      <c r="BI260" s="148">
        <f>IF(N260="nulová",J260,0)</f>
        <v>0</v>
      </c>
      <c r="BJ260" s="17" t="s">
        <v>21</v>
      </c>
      <c r="BK260" s="148">
        <f>ROUND(I260*H260,2)</f>
        <v>0</v>
      </c>
      <c r="BL260" s="17" t="s">
        <v>193</v>
      </c>
      <c r="BM260" s="147" t="s">
        <v>885</v>
      </c>
    </row>
    <row r="261" spans="2:65" s="1" customFormat="1" ht="11.25">
      <c r="B261" s="32"/>
      <c r="D261" s="149" t="s">
        <v>202</v>
      </c>
      <c r="F261" s="150" t="s">
        <v>720</v>
      </c>
      <c r="I261" s="151"/>
      <c r="L261" s="32"/>
      <c r="M261" s="152"/>
      <c r="T261" s="56"/>
      <c r="AT261" s="17" t="s">
        <v>202</v>
      </c>
      <c r="AU261" s="17" t="s">
        <v>91</v>
      </c>
    </row>
    <row r="262" spans="2:65" s="12" customFormat="1" ht="11.25">
      <c r="B262" s="158"/>
      <c r="D262" s="149" t="s">
        <v>283</v>
      </c>
      <c r="E262" s="159" t="s">
        <v>1</v>
      </c>
      <c r="F262" s="160" t="s">
        <v>886</v>
      </c>
      <c r="H262" s="161">
        <v>23.164999999999999</v>
      </c>
      <c r="I262" s="162"/>
      <c r="L262" s="158"/>
      <c r="M262" s="163"/>
      <c r="T262" s="164"/>
      <c r="AT262" s="159" t="s">
        <v>283</v>
      </c>
      <c r="AU262" s="159" t="s">
        <v>91</v>
      </c>
      <c r="AV262" s="12" t="s">
        <v>91</v>
      </c>
      <c r="AW262" s="12" t="s">
        <v>38</v>
      </c>
      <c r="AX262" s="12" t="s">
        <v>83</v>
      </c>
      <c r="AY262" s="159" t="s">
        <v>194</v>
      </c>
    </row>
    <row r="263" spans="2:65" s="13" customFormat="1" ht="11.25">
      <c r="B263" s="165"/>
      <c r="D263" s="149" t="s">
        <v>283</v>
      </c>
      <c r="E263" s="166" t="s">
        <v>1</v>
      </c>
      <c r="F263" s="167" t="s">
        <v>285</v>
      </c>
      <c r="H263" s="168">
        <v>23.164999999999999</v>
      </c>
      <c r="I263" s="169"/>
      <c r="L263" s="165"/>
      <c r="M263" s="170"/>
      <c r="T263" s="171"/>
      <c r="AT263" s="166" t="s">
        <v>283</v>
      </c>
      <c r="AU263" s="166" t="s">
        <v>91</v>
      </c>
      <c r="AV263" s="13" t="s">
        <v>193</v>
      </c>
      <c r="AW263" s="13" t="s">
        <v>38</v>
      </c>
      <c r="AX263" s="13" t="s">
        <v>21</v>
      </c>
      <c r="AY263" s="166" t="s">
        <v>194</v>
      </c>
    </row>
    <row r="264" spans="2:65" s="11" customFormat="1" ht="22.9" customHeight="1">
      <c r="B264" s="124"/>
      <c r="D264" s="125" t="s">
        <v>82</v>
      </c>
      <c r="E264" s="134" t="s">
        <v>237</v>
      </c>
      <c r="F264" s="134" t="s">
        <v>887</v>
      </c>
      <c r="I264" s="127"/>
      <c r="J264" s="135">
        <f>BK264</f>
        <v>0</v>
      </c>
      <c r="L264" s="124"/>
      <c r="M264" s="129"/>
      <c r="P264" s="130">
        <f>SUM(P265:P277)</f>
        <v>0</v>
      </c>
      <c r="R264" s="130">
        <f>SUM(R265:R277)</f>
        <v>1.5411324</v>
      </c>
      <c r="T264" s="131">
        <f>SUM(T265:T277)</f>
        <v>0</v>
      </c>
      <c r="AR264" s="125" t="s">
        <v>21</v>
      </c>
      <c r="AT264" s="132" t="s">
        <v>82</v>
      </c>
      <c r="AU264" s="132" t="s">
        <v>21</v>
      </c>
      <c r="AY264" s="125" t="s">
        <v>194</v>
      </c>
      <c r="BK264" s="133">
        <f>SUM(BK265:BK277)</f>
        <v>0</v>
      </c>
    </row>
    <row r="265" spans="2:65" s="1" customFormat="1" ht="33" customHeight="1">
      <c r="B265" s="32"/>
      <c r="C265" s="136" t="s">
        <v>516</v>
      </c>
      <c r="D265" s="136" t="s">
        <v>197</v>
      </c>
      <c r="E265" s="137" t="s">
        <v>888</v>
      </c>
      <c r="F265" s="138" t="s">
        <v>889</v>
      </c>
      <c r="G265" s="139" t="s">
        <v>492</v>
      </c>
      <c r="H265" s="140">
        <v>3</v>
      </c>
      <c r="I265" s="141"/>
      <c r="J265" s="142">
        <f>ROUND(I265*H265,2)</f>
        <v>0</v>
      </c>
      <c r="K265" s="138" t="s">
        <v>272</v>
      </c>
      <c r="L265" s="32"/>
      <c r="M265" s="143" t="s">
        <v>1</v>
      </c>
      <c r="N265" s="144" t="s">
        <v>48</v>
      </c>
      <c r="P265" s="145">
        <f>O265*H265</f>
        <v>0</v>
      </c>
      <c r="Q265" s="145">
        <v>0.15540000000000001</v>
      </c>
      <c r="R265" s="145">
        <f>Q265*H265</f>
        <v>0.46620000000000006</v>
      </c>
      <c r="S265" s="145">
        <v>0</v>
      </c>
      <c r="T265" s="146">
        <f>S265*H265</f>
        <v>0</v>
      </c>
      <c r="AR265" s="147" t="s">
        <v>193</v>
      </c>
      <c r="AT265" s="147" t="s">
        <v>197</v>
      </c>
      <c r="AU265" s="147" t="s">
        <v>91</v>
      </c>
      <c r="AY265" s="17" t="s">
        <v>194</v>
      </c>
      <c r="BE265" s="148">
        <f>IF(N265="základní",J265,0)</f>
        <v>0</v>
      </c>
      <c r="BF265" s="148">
        <f>IF(N265="snížená",J265,0)</f>
        <v>0</v>
      </c>
      <c r="BG265" s="148">
        <f>IF(N265="zákl. přenesená",J265,0)</f>
        <v>0</v>
      </c>
      <c r="BH265" s="148">
        <f>IF(N265="sníž. přenesená",J265,0)</f>
        <v>0</v>
      </c>
      <c r="BI265" s="148">
        <f>IF(N265="nulová",J265,0)</f>
        <v>0</v>
      </c>
      <c r="BJ265" s="17" t="s">
        <v>21</v>
      </c>
      <c r="BK265" s="148">
        <f>ROUND(I265*H265,2)</f>
        <v>0</v>
      </c>
      <c r="BL265" s="17" t="s">
        <v>193</v>
      </c>
      <c r="BM265" s="147" t="s">
        <v>890</v>
      </c>
    </row>
    <row r="266" spans="2:65" s="1" customFormat="1" ht="39">
      <c r="B266" s="32"/>
      <c r="D266" s="149" t="s">
        <v>202</v>
      </c>
      <c r="F266" s="150" t="s">
        <v>891</v>
      </c>
      <c r="I266" s="151"/>
      <c r="L266" s="32"/>
      <c r="M266" s="152"/>
      <c r="T266" s="56"/>
      <c r="AT266" s="17" t="s">
        <v>202</v>
      </c>
      <c r="AU266" s="17" t="s">
        <v>91</v>
      </c>
    </row>
    <row r="267" spans="2:65" s="1" customFormat="1" ht="11.25">
      <c r="B267" s="32"/>
      <c r="D267" s="156" t="s">
        <v>275</v>
      </c>
      <c r="F267" s="157" t="s">
        <v>892</v>
      </c>
      <c r="I267" s="151"/>
      <c r="L267" s="32"/>
      <c r="M267" s="152"/>
      <c r="T267" s="56"/>
      <c r="AT267" s="17" t="s">
        <v>275</v>
      </c>
      <c r="AU267" s="17" t="s">
        <v>91</v>
      </c>
    </row>
    <row r="268" spans="2:65" s="12" customFormat="1" ht="11.25">
      <c r="B268" s="158"/>
      <c r="D268" s="149" t="s">
        <v>283</v>
      </c>
      <c r="E268" s="159" t="s">
        <v>1</v>
      </c>
      <c r="F268" s="160" t="s">
        <v>893</v>
      </c>
      <c r="H268" s="161">
        <v>3</v>
      </c>
      <c r="I268" s="162"/>
      <c r="L268" s="158"/>
      <c r="M268" s="163"/>
      <c r="T268" s="164"/>
      <c r="AT268" s="159" t="s">
        <v>283</v>
      </c>
      <c r="AU268" s="159" t="s">
        <v>91</v>
      </c>
      <c r="AV268" s="12" t="s">
        <v>91</v>
      </c>
      <c r="AW268" s="12" t="s">
        <v>38</v>
      </c>
      <c r="AX268" s="12" t="s">
        <v>83</v>
      </c>
      <c r="AY268" s="159" t="s">
        <v>194</v>
      </c>
    </row>
    <row r="269" spans="2:65" s="13" customFormat="1" ht="11.25">
      <c r="B269" s="165"/>
      <c r="D269" s="149" t="s">
        <v>283</v>
      </c>
      <c r="E269" s="166" t="s">
        <v>1</v>
      </c>
      <c r="F269" s="167" t="s">
        <v>285</v>
      </c>
      <c r="H269" s="168">
        <v>3</v>
      </c>
      <c r="I269" s="169"/>
      <c r="L269" s="165"/>
      <c r="M269" s="170"/>
      <c r="T269" s="171"/>
      <c r="AT269" s="166" t="s">
        <v>283</v>
      </c>
      <c r="AU269" s="166" t="s">
        <v>91</v>
      </c>
      <c r="AV269" s="13" t="s">
        <v>193</v>
      </c>
      <c r="AW269" s="13" t="s">
        <v>38</v>
      </c>
      <c r="AX269" s="13" t="s">
        <v>21</v>
      </c>
      <c r="AY269" s="166" t="s">
        <v>194</v>
      </c>
    </row>
    <row r="270" spans="2:65" s="1" customFormat="1" ht="16.5" customHeight="1">
      <c r="B270" s="32"/>
      <c r="C270" s="172" t="s">
        <v>521</v>
      </c>
      <c r="D270" s="172" t="s">
        <v>301</v>
      </c>
      <c r="E270" s="173" t="s">
        <v>607</v>
      </c>
      <c r="F270" s="174" t="s">
        <v>608</v>
      </c>
      <c r="G270" s="175" t="s">
        <v>492</v>
      </c>
      <c r="H270" s="176">
        <v>3.09</v>
      </c>
      <c r="I270" s="177"/>
      <c r="J270" s="178">
        <f>ROUND(I270*H270,2)</f>
        <v>0</v>
      </c>
      <c r="K270" s="174" t="s">
        <v>272</v>
      </c>
      <c r="L270" s="179"/>
      <c r="M270" s="180" t="s">
        <v>1</v>
      </c>
      <c r="N270" s="181" t="s">
        <v>48</v>
      </c>
      <c r="P270" s="145">
        <f>O270*H270</f>
        <v>0</v>
      </c>
      <c r="Q270" s="145">
        <v>8.5000000000000006E-2</v>
      </c>
      <c r="R270" s="145">
        <f>Q270*H270</f>
        <v>0.26264999999999999</v>
      </c>
      <c r="S270" s="145">
        <v>0</v>
      </c>
      <c r="T270" s="146">
        <f>S270*H270</f>
        <v>0</v>
      </c>
      <c r="AR270" s="147" t="s">
        <v>232</v>
      </c>
      <c r="AT270" s="147" t="s">
        <v>301</v>
      </c>
      <c r="AU270" s="147" t="s">
        <v>91</v>
      </c>
      <c r="AY270" s="17" t="s">
        <v>194</v>
      </c>
      <c r="BE270" s="148">
        <f>IF(N270="základní",J270,0)</f>
        <v>0</v>
      </c>
      <c r="BF270" s="148">
        <f>IF(N270="snížená",J270,0)</f>
        <v>0</v>
      </c>
      <c r="BG270" s="148">
        <f>IF(N270="zákl. přenesená",J270,0)</f>
        <v>0</v>
      </c>
      <c r="BH270" s="148">
        <f>IF(N270="sníž. přenesená",J270,0)</f>
        <v>0</v>
      </c>
      <c r="BI270" s="148">
        <f>IF(N270="nulová",J270,0)</f>
        <v>0</v>
      </c>
      <c r="BJ270" s="17" t="s">
        <v>21</v>
      </c>
      <c r="BK270" s="148">
        <f>ROUND(I270*H270,2)</f>
        <v>0</v>
      </c>
      <c r="BL270" s="17" t="s">
        <v>193</v>
      </c>
      <c r="BM270" s="147" t="s">
        <v>894</v>
      </c>
    </row>
    <row r="271" spans="2:65" s="12" customFormat="1" ht="11.25">
      <c r="B271" s="158"/>
      <c r="D271" s="149" t="s">
        <v>283</v>
      </c>
      <c r="E271" s="159" t="s">
        <v>1</v>
      </c>
      <c r="F271" s="160" t="s">
        <v>895</v>
      </c>
      <c r="H271" s="161">
        <v>3.09</v>
      </c>
      <c r="I271" s="162"/>
      <c r="L271" s="158"/>
      <c r="M271" s="163"/>
      <c r="T271" s="164"/>
      <c r="AT271" s="159" t="s">
        <v>283</v>
      </c>
      <c r="AU271" s="159" t="s">
        <v>91</v>
      </c>
      <c r="AV271" s="12" t="s">
        <v>91</v>
      </c>
      <c r="AW271" s="12" t="s">
        <v>38</v>
      </c>
      <c r="AX271" s="12" t="s">
        <v>83</v>
      </c>
      <c r="AY271" s="159" t="s">
        <v>194</v>
      </c>
    </row>
    <row r="272" spans="2:65" s="13" customFormat="1" ht="11.25">
      <c r="B272" s="165"/>
      <c r="D272" s="149" t="s">
        <v>283</v>
      </c>
      <c r="E272" s="166" t="s">
        <v>1</v>
      </c>
      <c r="F272" s="167" t="s">
        <v>285</v>
      </c>
      <c r="H272" s="168">
        <v>3.09</v>
      </c>
      <c r="I272" s="169"/>
      <c r="L272" s="165"/>
      <c r="M272" s="170"/>
      <c r="T272" s="171"/>
      <c r="AT272" s="166" t="s">
        <v>283</v>
      </c>
      <c r="AU272" s="166" t="s">
        <v>91</v>
      </c>
      <c r="AV272" s="13" t="s">
        <v>193</v>
      </c>
      <c r="AW272" s="13" t="s">
        <v>38</v>
      </c>
      <c r="AX272" s="13" t="s">
        <v>21</v>
      </c>
      <c r="AY272" s="166" t="s">
        <v>194</v>
      </c>
    </row>
    <row r="273" spans="2:65" s="1" customFormat="1" ht="24.2" customHeight="1">
      <c r="B273" s="32"/>
      <c r="C273" s="136" t="s">
        <v>526</v>
      </c>
      <c r="D273" s="136" t="s">
        <v>197</v>
      </c>
      <c r="E273" s="137" t="s">
        <v>617</v>
      </c>
      <c r="F273" s="138" t="s">
        <v>618</v>
      </c>
      <c r="G273" s="139" t="s">
        <v>279</v>
      </c>
      <c r="H273" s="140">
        <v>0.36</v>
      </c>
      <c r="I273" s="141"/>
      <c r="J273" s="142">
        <f>ROUND(I273*H273,2)</f>
        <v>0</v>
      </c>
      <c r="K273" s="138" t="s">
        <v>272</v>
      </c>
      <c r="L273" s="32"/>
      <c r="M273" s="143" t="s">
        <v>1</v>
      </c>
      <c r="N273" s="144" t="s">
        <v>48</v>
      </c>
      <c r="P273" s="145">
        <f>O273*H273</f>
        <v>0</v>
      </c>
      <c r="Q273" s="145">
        <v>2.2563399999999998</v>
      </c>
      <c r="R273" s="145">
        <f>Q273*H273</f>
        <v>0.81228239999999985</v>
      </c>
      <c r="S273" s="145">
        <v>0</v>
      </c>
      <c r="T273" s="146">
        <f>S273*H273</f>
        <v>0</v>
      </c>
      <c r="AR273" s="147" t="s">
        <v>193</v>
      </c>
      <c r="AT273" s="147" t="s">
        <v>197</v>
      </c>
      <c r="AU273" s="147" t="s">
        <v>91</v>
      </c>
      <c r="AY273" s="17" t="s">
        <v>194</v>
      </c>
      <c r="BE273" s="148">
        <f>IF(N273="základní",J273,0)</f>
        <v>0</v>
      </c>
      <c r="BF273" s="148">
        <f>IF(N273="snížená",J273,0)</f>
        <v>0</v>
      </c>
      <c r="BG273" s="148">
        <f>IF(N273="zákl. přenesená",J273,0)</f>
        <v>0</v>
      </c>
      <c r="BH273" s="148">
        <f>IF(N273="sníž. přenesená",J273,0)</f>
        <v>0</v>
      </c>
      <c r="BI273" s="148">
        <f>IF(N273="nulová",J273,0)</f>
        <v>0</v>
      </c>
      <c r="BJ273" s="17" t="s">
        <v>21</v>
      </c>
      <c r="BK273" s="148">
        <f>ROUND(I273*H273,2)</f>
        <v>0</v>
      </c>
      <c r="BL273" s="17" t="s">
        <v>193</v>
      </c>
      <c r="BM273" s="147" t="s">
        <v>896</v>
      </c>
    </row>
    <row r="274" spans="2:65" s="1" customFormat="1" ht="19.5">
      <c r="B274" s="32"/>
      <c r="D274" s="149" t="s">
        <v>202</v>
      </c>
      <c r="F274" s="150" t="s">
        <v>897</v>
      </c>
      <c r="I274" s="151"/>
      <c r="L274" s="32"/>
      <c r="M274" s="152"/>
      <c r="T274" s="56"/>
      <c r="AT274" s="17" t="s">
        <v>202</v>
      </c>
      <c r="AU274" s="17" t="s">
        <v>91</v>
      </c>
    </row>
    <row r="275" spans="2:65" s="1" customFormat="1" ht="11.25">
      <c r="B275" s="32"/>
      <c r="D275" s="156" t="s">
        <v>275</v>
      </c>
      <c r="F275" s="157" t="s">
        <v>620</v>
      </c>
      <c r="I275" s="151"/>
      <c r="L275" s="32"/>
      <c r="M275" s="152"/>
      <c r="T275" s="56"/>
      <c r="AT275" s="17" t="s">
        <v>275</v>
      </c>
      <c r="AU275" s="17" t="s">
        <v>91</v>
      </c>
    </row>
    <row r="276" spans="2:65" s="12" customFormat="1" ht="11.25">
      <c r="B276" s="158"/>
      <c r="D276" s="149" t="s">
        <v>283</v>
      </c>
      <c r="E276" s="159" t="s">
        <v>1</v>
      </c>
      <c r="F276" s="160" t="s">
        <v>898</v>
      </c>
      <c r="H276" s="161">
        <v>0.36</v>
      </c>
      <c r="I276" s="162"/>
      <c r="L276" s="158"/>
      <c r="M276" s="163"/>
      <c r="T276" s="164"/>
      <c r="AT276" s="159" t="s">
        <v>283</v>
      </c>
      <c r="AU276" s="159" t="s">
        <v>91</v>
      </c>
      <c r="AV276" s="12" t="s">
        <v>91</v>
      </c>
      <c r="AW276" s="12" t="s">
        <v>38</v>
      </c>
      <c r="AX276" s="12" t="s">
        <v>83</v>
      </c>
      <c r="AY276" s="159" t="s">
        <v>194</v>
      </c>
    </row>
    <row r="277" spans="2:65" s="13" customFormat="1" ht="11.25">
      <c r="B277" s="165"/>
      <c r="D277" s="149" t="s">
        <v>283</v>
      </c>
      <c r="E277" s="166" t="s">
        <v>1</v>
      </c>
      <c r="F277" s="167" t="s">
        <v>285</v>
      </c>
      <c r="H277" s="168">
        <v>0.36</v>
      </c>
      <c r="I277" s="169"/>
      <c r="L277" s="165"/>
      <c r="M277" s="170"/>
      <c r="T277" s="171"/>
      <c r="AT277" s="166" t="s">
        <v>283</v>
      </c>
      <c r="AU277" s="166" t="s">
        <v>91</v>
      </c>
      <c r="AV277" s="13" t="s">
        <v>193</v>
      </c>
      <c r="AW277" s="13" t="s">
        <v>38</v>
      </c>
      <c r="AX277" s="13" t="s">
        <v>21</v>
      </c>
      <c r="AY277" s="166" t="s">
        <v>194</v>
      </c>
    </row>
    <row r="278" spans="2:65" s="11" customFormat="1" ht="22.9" customHeight="1">
      <c r="B278" s="124"/>
      <c r="D278" s="125" t="s">
        <v>82</v>
      </c>
      <c r="E278" s="134" t="s">
        <v>899</v>
      </c>
      <c r="F278" s="134" t="s">
        <v>359</v>
      </c>
      <c r="I278" s="127"/>
      <c r="J278" s="135">
        <f>BK278</f>
        <v>0</v>
      </c>
      <c r="L278" s="124"/>
      <c r="M278" s="129"/>
      <c r="P278" s="130">
        <f>SUM(P279:P281)</f>
        <v>0</v>
      </c>
      <c r="R278" s="130">
        <f>SUM(R279:R281)</f>
        <v>0</v>
      </c>
      <c r="T278" s="131">
        <f>SUM(T279:T281)</f>
        <v>0</v>
      </c>
      <c r="AR278" s="125" t="s">
        <v>21</v>
      </c>
      <c r="AT278" s="132" t="s">
        <v>82</v>
      </c>
      <c r="AU278" s="132" t="s">
        <v>21</v>
      </c>
      <c r="AY278" s="125" t="s">
        <v>194</v>
      </c>
      <c r="BK278" s="133">
        <f>SUM(BK279:BK281)</f>
        <v>0</v>
      </c>
    </row>
    <row r="279" spans="2:65" s="1" customFormat="1" ht="24.2" customHeight="1">
      <c r="B279" s="32"/>
      <c r="C279" s="136" t="s">
        <v>452</v>
      </c>
      <c r="D279" s="136" t="s">
        <v>197</v>
      </c>
      <c r="E279" s="137" t="s">
        <v>736</v>
      </c>
      <c r="F279" s="138" t="s">
        <v>737</v>
      </c>
      <c r="G279" s="139" t="s">
        <v>363</v>
      </c>
      <c r="H279" s="140">
        <v>44.317</v>
      </c>
      <c r="I279" s="141"/>
      <c r="J279" s="142">
        <f>ROUND(I279*H279,2)</f>
        <v>0</v>
      </c>
      <c r="K279" s="138" t="s">
        <v>272</v>
      </c>
      <c r="L279" s="32"/>
      <c r="M279" s="143" t="s">
        <v>1</v>
      </c>
      <c r="N279" s="144" t="s">
        <v>48</v>
      </c>
      <c r="P279" s="145">
        <f>O279*H279</f>
        <v>0</v>
      </c>
      <c r="Q279" s="145">
        <v>0</v>
      </c>
      <c r="R279" s="145">
        <f>Q279*H279</f>
        <v>0</v>
      </c>
      <c r="S279" s="145">
        <v>0</v>
      </c>
      <c r="T279" s="146">
        <f>S279*H279</f>
        <v>0</v>
      </c>
      <c r="AR279" s="147" t="s">
        <v>193</v>
      </c>
      <c r="AT279" s="147" t="s">
        <v>197</v>
      </c>
      <c r="AU279" s="147" t="s">
        <v>91</v>
      </c>
      <c r="AY279" s="17" t="s">
        <v>194</v>
      </c>
      <c r="BE279" s="148">
        <f>IF(N279="základní",J279,0)</f>
        <v>0</v>
      </c>
      <c r="BF279" s="148">
        <f>IF(N279="snížená",J279,0)</f>
        <v>0</v>
      </c>
      <c r="BG279" s="148">
        <f>IF(N279="zákl. přenesená",J279,0)</f>
        <v>0</v>
      </c>
      <c r="BH279" s="148">
        <f>IF(N279="sníž. přenesená",J279,0)</f>
        <v>0</v>
      </c>
      <c r="BI279" s="148">
        <f>IF(N279="nulová",J279,0)</f>
        <v>0</v>
      </c>
      <c r="BJ279" s="17" t="s">
        <v>21</v>
      </c>
      <c r="BK279" s="148">
        <f>ROUND(I279*H279,2)</f>
        <v>0</v>
      </c>
      <c r="BL279" s="17" t="s">
        <v>193</v>
      </c>
      <c r="BM279" s="147" t="s">
        <v>900</v>
      </c>
    </row>
    <row r="280" spans="2:65" s="1" customFormat="1" ht="19.5">
      <c r="B280" s="32"/>
      <c r="D280" s="149" t="s">
        <v>202</v>
      </c>
      <c r="F280" s="150" t="s">
        <v>901</v>
      </c>
      <c r="I280" s="151"/>
      <c r="L280" s="32"/>
      <c r="M280" s="152"/>
      <c r="T280" s="56"/>
      <c r="AT280" s="17" t="s">
        <v>202</v>
      </c>
      <c r="AU280" s="17" t="s">
        <v>91</v>
      </c>
    </row>
    <row r="281" spans="2:65" s="1" customFormat="1" ht="11.25">
      <c r="B281" s="32"/>
      <c r="D281" s="156" t="s">
        <v>275</v>
      </c>
      <c r="F281" s="157" t="s">
        <v>739</v>
      </c>
      <c r="I281" s="151"/>
      <c r="L281" s="32"/>
      <c r="M281" s="152"/>
      <c r="T281" s="56"/>
      <c r="AT281" s="17" t="s">
        <v>275</v>
      </c>
      <c r="AU281" s="17" t="s">
        <v>91</v>
      </c>
    </row>
    <row r="282" spans="2:65" s="11" customFormat="1" ht="25.9" customHeight="1">
      <c r="B282" s="124"/>
      <c r="D282" s="125" t="s">
        <v>82</v>
      </c>
      <c r="E282" s="126" t="s">
        <v>902</v>
      </c>
      <c r="F282" s="126" t="s">
        <v>903</v>
      </c>
      <c r="I282" s="127"/>
      <c r="J282" s="128">
        <f>BK282</f>
        <v>0</v>
      </c>
      <c r="L282" s="124"/>
      <c r="M282" s="129"/>
      <c r="P282" s="130">
        <f>P283</f>
        <v>0</v>
      </c>
      <c r="R282" s="130">
        <f>R283</f>
        <v>0</v>
      </c>
      <c r="T282" s="131">
        <f>T283</f>
        <v>0</v>
      </c>
      <c r="AR282" s="125" t="s">
        <v>91</v>
      </c>
      <c r="AT282" s="132" t="s">
        <v>82</v>
      </c>
      <c r="AU282" s="132" t="s">
        <v>83</v>
      </c>
      <c r="AY282" s="125" t="s">
        <v>194</v>
      </c>
      <c r="BK282" s="133">
        <f>BK283</f>
        <v>0</v>
      </c>
    </row>
    <row r="283" spans="2:65" s="11" customFormat="1" ht="22.9" customHeight="1">
      <c r="B283" s="124"/>
      <c r="D283" s="125" t="s">
        <v>82</v>
      </c>
      <c r="E283" s="134" t="s">
        <v>904</v>
      </c>
      <c r="F283" s="134" t="s">
        <v>905</v>
      </c>
      <c r="I283" s="127"/>
      <c r="J283" s="135">
        <f>BK283</f>
        <v>0</v>
      </c>
      <c r="L283" s="124"/>
      <c r="M283" s="129"/>
      <c r="P283" s="130">
        <f>SUM(P284:P287)</f>
        <v>0</v>
      </c>
      <c r="R283" s="130">
        <f>SUM(R284:R287)</f>
        <v>0</v>
      </c>
      <c r="T283" s="131">
        <f>SUM(T284:T287)</f>
        <v>0</v>
      </c>
      <c r="AR283" s="125" t="s">
        <v>91</v>
      </c>
      <c r="AT283" s="132" t="s">
        <v>82</v>
      </c>
      <c r="AU283" s="132" t="s">
        <v>21</v>
      </c>
      <c r="AY283" s="125" t="s">
        <v>194</v>
      </c>
      <c r="BK283" s="133">
        <f>SUM(BK284:BK287)</f>
        <v>0</v>
      </c>
    </row>
    <row r="284" spans="2:65" s="1" customFormat="1" ht="33" customHeight="1">
      <c r="B284" s="32"/>
      <c r="C284" s="136" t="s">
        <v>535</v>
      </c>
      <c r="D284" s="136" t="s">
        <v>197</v>
      </c>
      <c r="E284" s="137" t="s">
        <v>906</v>
      </c>
      <c r="F284" s="138" t="s">
        <v>907</v>
      </c>
      <c r="G284" s="139" t="s">
        <v>492</v>
      </c>
      <c r="H284" s="140">
        <v>15.02</v>
      </c>
      <c r="I284" s="141"/>
      <c r="J284" s="142">
        <f>ROUND(I284*H284,2)</f>
        <v>0</v>
      </c>
      <c r="K284" s="138" t="s">
        <v>1</v>
      </c>
      <c r="L284" s="32"/>
      <c r="M284" s="143" t="s">
        <v>1</v>
      </c>
      <c r="N284" s="144" t="s">
        <v>48</v>
      </c>
      <c r="P284" s="145">
        <f>O284*H284</f>
        <v>0</v>
      </c>
      <c r="Q284" s="145">
        <v>0</v>
      </c>
      <c r="R284" s="145">
        <f>Q284*H284</f>
        <v>0</v>
      </c>
      <c r="S284" s="145">
        <v>0</v>
      </c>
      <c r="T284" s="146">
        <f>S284*H284</f>
        <v>0</v>
      </c>
      <c r="AR284" s="147" t="s">
        <v>352</v>
      </c>
      <c r="AT284" s="147" t="s">
        <v>197</v>
      </c>
      <c r="AU284" s="147" t="s">
        <v>91</v>
      </c>
      <c r="AY284" s="17" t="s">
        <v>194</v>
      </c>
      <c r="BE284" s="148">
        <f>IF(N284="základní",J284,0)</f>
        <v>0</v>
      </c>
      <c r="BF284" s="148">
        <f>IF(N284="snížená",J284,0)</f>
        <v>0</v>
      </c>
      <c r="BG284" s="148">
        <f>IF(N284="zákl. přenesená",J284,0)</f>
        <v>0</v>
      </c>
      <c r="BH284" s="148">
        <f>IF(N284="sníž. přenesená",J284,0)</f>
        <v>0</v>
      </c>
      <c r="BI284" s="148">
        <f>IF(N284="nulová",J284,0)</f>
        <v>0</v>
      </c>
      <c r="BJ284" s="17" t="s">
        <v>21</v>
      </c>
      <c r="BK284" s="148">
        <f>ROUND(I284*H284,2)</f>
        <v>0</v>
      </c>
      <c r="BL284" s="17" t="s">
        <v>352</v>
      </c>
      <c r="BM284" s="147" t="s">
        <v>908</v>
      </c>
    </row>
    <row r="285" spans="2:65" s="1" customFormat="1" ht="19.5">
      <c r="B285" s="32"/>
      <c r="D285" s="149" t="s">
        <v>202</v>
      </c>
      <c r="F285" s="150" t="s">
        <v>907</v>
      </c>
      <c r="I285" s="151"/>
      <c r="L285" s="32"/>
      <c r="M285" s="152"/>
      <c r="T285" s="56"/>
      <c r="AT285" s="17" t="s">
        <v>202</v>
      </c>
      <c r="AU285" s="17" t="s">
        <v>91</v>
      </c>
    </row>
    <row r="286" spans="2:65" s="12" customFormat="1" ht="11.25">
      <c r="B286" s="158"/>
      <c r="D286" s="149" t="s">
        <v>283</v>
      </c>
      <c r="E286" s="159" t="s">
        <v>1</v>
      </c>
      <c r="F286" s="160" t="s">
        <v>909</v>
      </c>
      <c r="H286" s="161">
        <v>15.02</v>
      </c>
      <c r="I286" s="162"/>
      <c r="L286" s="158"/>
      <c r="M286" s="163"/>
      <c r="T286" s="164"/>
      <c r="AT286" s="159" t="s">
        <v>283</v>
      </c>
      <c r="AU286" s="159" t="s">
        <v>91</v>
      </c>
      <c r="AV286" s="12" t="s">
        <v>91</v>
      </c>
      <c r="AW286" s="12" t="s">
        <v>38</v>
      </c>
      <c r="AX286" s="12" t="s">
        <v>83</v>
      </c>
      <c r="AY286" s="159" t="s">
        <v>194</v>
      </c>
    </row>
    <row r="287" spans="2:65" s="13" customFormat="1" ht="11.25">
      <c r="B287" s="165"/>
      <c r="D287" s="149" t="s">
        <v>283</v>
      </c>
      <c r="E287" s="166" t="s">
        <v>1</v>
      </c>
      <c r="F287" s="167" t="s">
        <v>285</v>
      </c>
      <c r="H287" s="168">
        <v>15.02</v>
      </c>
      <c r="I287" s="169"/>
      <c r="L287" s="165"/>
      <c r="M287" s="195"/>
      <c r="N287" s="196"/>
      <c r="O287" s="196"/>
      <c r="P287" s="196"/>
      <c r="Q287" s="196"/>
      <c r="R287" s="196"/>
      <c r="S287" s="196"/>
      <c r="T287" s="197"/>
      <c r="AT287" s="166" t="s">
        <v>283</v>
      </c>
      <c r="AU287" s="166" t="s">
        <v>91</v>
      </c>
      <c r="AV287" s="13" t="s">
        <v>193</v>
      </c>
      <c r="AW287" s="13" t="s">
        <v>38</v>
      </c>
      <c r="AX287" s="13" t="s">
        <v>21</v>
      </c>
      <c r="AY287" s="166" t="s">
        <v>194</v>
      </c>
    </row>
    <row r="288" spans="2:65" s="1" customFormat="1" ht="6.95" customHeight="1">
      <c r="B288" s="44"/>
      <c r="C288" s="45"/>
      <c r="D288" s="45"/>
      <c r="E288" s="45"/>
      <c r="F288" s="45"/>
      <c r="G288" s="45"/>
      <c r="H288" s="45"/>
      <c r="I288" s="45"/>
      <c r="J288" s="45"/>
      <c r="K288" s="45"/>
      <c r="L288" s="32"/>
    </row>
  </sheetData>
  <sheetProtection algorithmName="SHA-512" hashValue="ozo2Czm7yOODst814D4zOB//oVU0n+9Pbi6hBLoKXRBTGjEPRCju8AZajx6f7QkO0mn9LVbKMLZSgRvonQD8Hw==" saltValue="3Nh2oKFnnpUEQzGXLBnVS2OzXLLMO4BtNQ8TmqAhXl2vBRe15Hz05d77qGFh6NFK3KxSWS5/ZVCSPVai7UR9NA==" spinCount="100000" sheet="1" objects="1" scenarios="1" formatColumns="0" formatRows="0" autoFilter="0"/>
  <autoFilter ref="C128:K287" xr:uid="{00000000-0009-0000-0000-000005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hyperlinks>
    <hyperlink ref="F134" r:id="rId1" xr:uid="{00000000-0004-0000-0500-000000000000}"/>
    <hyperlink ref="F142" r:id="rId2" xr:uid="{00000000-0004-0000-0500-000001000000}"/>
    <hyperlink ref="F147" r:id="rId3" xr:uid="{00000000-0004-0000-0500-000002000000}"/>
    <hyperlink ref="F152" r:id="rId4" xr:uid="{00000000-0004-0000-0500-000003000000}"/>
    <hyperlink ref="F155" r:id="rId5" xr:uid="{00000000-0004-0000-0500-000004000000}"/>
    <hyperlink ref="F161" r:id="rId6" xr:uid="{00000000-0004-0000-0500-000005000000}"/>
    <hyperlink ref="F166" r:id="rId7" xr:uid="{00000000-0004-0000-0500-000006000000}"/>
    <hyperlink ref="F171" r:id="rId8" xr:uid="{00000000-0004-0000-0500-000007000000}"/>
    <hyperlink ref="F174" r:id="rId9" xr:uid="{00000000-0004-0000-0500-000008000000}"/>
    <hyperlink ref="F182" r:id="rId10" xr:uid="{00000000-0004-0000-0500-000009000000}"/>
    <hyperlink ref="F190" r:id="rId11" xr:uid="{00000000-0004-0000-0500-00000A000000}"/>
    <hyperlink ref="F196" r:id="rId12" xr:uid="{00000000-0004-0000-0500-00000B000000}"/>
    <hyperlink ref="F201" r:id="rId13" xr:uid="{00000000-0004-0000-0500-00000C000000}"/>
    <hyperlink ref="F208" r:id="rId14" xr:uid="{00000000-0004-0000-0500-00000D000000}"/>
    <hyperlink ref="F216" r:id="rId15" xr:uid="{00000000-0004-0000-0500-00000E000000}"/>
    <hyperlink ref="F221" r:id="rId16" xr:uid="{00000000-0004-0000-0500-00000F000000}"/>
    <hyperlink ref="F224" r:id="rId17" xr:uid="{00000000-0004-0000-0500-000010000000}"/>
    <hyperlink ref="F230" r:id="rId18" xr:uid="{00000000-0004-0000-0500-000011000000}"/>
    <hyperlink ref="F235" r:id="rId19" xr:uid="{00000000-0004-0000-0500-000012000000}"/>
    <hyperlink ref="F244" r:id="rId20" xr:uid="{00000000-0004-0000-0500-000013000000}"/>
    <hyperlink ref="F250" r:id="rId21" xr:uid="{00000000-0004-0000-0500-000014000000}"/>
    <hyperlink ref="F256" r:id="rId22" xr:uid="{00000000-0004-0000-0500-000015000000}"/>
    <hyperlink ref="F259" r:id="rId23" xr:uid="{00000000-0004-0000-0500-000016000000}"/>
    <hyperlink ref="F267" r:id="rId24" xr:uid="{00000000-0004-0000-0500-000017000000}"/>
    <hyperlink ref="F275" r:id="rId25" xr:uid="{00000000-0004-0000-0500-000018000000}"/>
    <hyperlink ref="F281" r:id="rId26" xr:uid="{00000000-0004-0000-0500-00001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35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117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</row>
    <row r="4" spans="2:46" ht="24.95" customHeight="1">
      <c r="B4" s="20"/>
      <c r="D4" s="21" t="s">
        <v>166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0" t="str">
        <f>'Rekapitulace stavby'!K6</f>
        <v>ZTV Pacov II.etapa - pod etapa č.3</v>
      </c>
      <c r="F7" s="241"/>
      <c r="G7" s="241"/>
      <c r="H7" s="241"/>
      <c r="L7" s="20"/>
    </row>
    <row r="8" spans="2:46" ht="12" customHeight="1">
      <c r="B8" s="20"/>
      <c r="D8" s="27" t="s">
        <v>167</v>
      </c>
      <c r="L8" s="20"/>
    </row>
    <row r="9" spans="2:46" s="1" customFormat="1" ht="16.5" customHeight="1">
      <c r="B9" s="32"/>
      <c r="E9" s="240" t="s">
        <v>910</v>
      </c>
      <c r="F9" s="242"/>
      <c r="G9" s="242"/>
      <c r="H9" s="242"/>
      <c r="L9" s="32"/>
    </row>
    <row r="10" spans="2:46" s="1" customFormat="1" ht="12" customHeight="1">
      <c r="B10" s="32"/>
      <c r="D10" s="27" t="s">
        <v>169</v>
      </c>
      <c r="L10" s="32"/>
    </row>
    <row r="11" spans="2:46" s="1" customFormat="1" ht="16.5" customHeight="1">
      <c r="B11" s="32"/>
      <c r="E11" s="205" t="s">
        <v>910</v>
      </c>
      <c r="F11" s="242"/>
      <c r="G11" s="242"/>
      <c r="H11" s="242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19</v>
      </c>
      <c r="F13" s="25" t="s">
        <v>118</v>
      </c>
      <c r="I13" s="27" t="s">
        <v>20</v>
      </c>
      <c r="J13" s="25" t="s">
        <v>1</v>
      </c>
      <c r="L13" s="32"/>
    </row>
    <row r="14" spans="2:46" s="1" customFormat="1" ht="12" customHeight="1">
      <c r="B14" s="32"/>
      <c r="D14" s="27" t="s">
        <v>22</v>
      </c>
      <c r="F14" s="25" t="s">
        <v>23</v>
      </c>
      <c r="I14" s="27" t="s">
        <v>24</v>
      </c>
      <c r="J14" s="52" t="str">
        <f>'Rekapitulace stavby'!AN8</f>
        <v>9. 8. 2024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28</v>
      </c>
      <c r="I16" s="27" t="s">
        <v>29</v>
      </c>
      <c r="J16" s="25" t="s">
        <v>30</v>
      </c>
      <c r="L16" s="32"/>
    </row>
    <row r="17" spans="2:12" s="1" customFormat="1" ht="18" customHeight="1">
      <c r="B17" s="32"/>
      <c r="E17" s="25" t="s">
        <v>23</v>
      </c>
      <c r="I17" s="27" t="s">
        <v>31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32</v>
      </c>
      <c r="I19" s="27" t="s">
        <v>29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3" t="str">
        <f>'Rekapitulace stavby'!E14</f>
        <v>Vyplň údaj</v>
      </c>
      <c r="F20" s="224"/>
      <c r="G20" s="224"/>
      <c r="H20" s="224"/>
      <c r="I20" s="27" t="s">
        <v>31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34</v>
      </c>
      <c r="I22" s="27" t="s">
        <v>29</v>
      </c>
      <c r="J22" s="25" t="s">
        <v>35</v>
      </c>
      <c r="L22" s="32"/>
    </row>
    <row r="23" spans="2:12" s="1" customFormat="1" ht="18" customHeight="1">
      <c r="B23" s="32"/>
      <c r="E23" s="25" t="s">
        <v>36</v>
      </c>
      <c r="I23" s="27" t="s">
        <v>31</v>
      </c>
      <c r="J23" s="25" t="s">
        <v>37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39</v>
      </c>
      <c r="I25" s="27" t="s">
        <v>29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31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41</v>
      </c>
      <c r="L28" s="32"/>
    </row>
    <row r="29" spans="2:12" s="7" customFormat="1" ht="274.5" customHeight="1">
      <c r="B29" s="94"/>
      <c r="E29" s="229" t="s">
        <v>911</v>
      </c>
      <c r="F29" s="229"/>
      <c r="G29" s="229"/>
      <c r="H29" s="229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43</v>
      </c>
      <c r="J32" s="66">
        <f>ROUND(J127,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45</v>
      </c>
      <c r="I34" s="35" t="s">
        <v>44</v>
      </c>
      <c r="J34" s="35" t="s">
        <v>46</v>
      </c>
      <c r="L34" s="32"/>
    </row>
    <row r="35" spans="2:12" s="1" customFormat="1" ht="14.45" customHeight="1">
      <c r="B35" s="32"/>
      <c r="D35" s="55" t="s">
        <v>47</v>
      </c>
      <c r="E35" s="27" t="s">
        <v>48</v>
      </c>
      <c r="F35" s="86">
        <f>ROUND((SUM(BE127:BE353)),  2)</f>
        <v>0</v>
      </c>
      <c r="I35" s="96">
        <v>0.21</v>
      </c>
      <c r="J35" s="86">
        <f>ROUND(((SUM(BE127:BE353))*I35),  2)</f>
        <v>0</v>
      </c>
      <c r="L35" s="32"/>
    </row>
    <row r="36" spans="2:12" s="1" customFormat="1" ht="14.45" customHeight="1">
      <c r="B36" s="32"/>
      <c r="E36" s="27" t="s">
        <v>49</v>
      </c>
      <c r="F36" s="86">
        <f>ROUND((SUM(BF127:BF353)),  2)</f>
        <v>0</v>
      </c>
      <c r="I36" s="96">
        <v>0.12</v>
      </c>
      <c r="J36" s="86">
        <f>ROUND(((SUM(BF127:BF353))*I36),  2)</f>
        <v>0</v>
      </c>
      <c r="L36" s="32"/>
    </row>
    <row r="37" spans="2:12" s="1" customFormat="1" ht="14.45" hidden="1" customHeight="1">
      <c r="B37" s="32"/>
      <c r="E37" s="27" t="s">
        <v>50</v>
      </c>
      <c r="F37" s="86">
        <f>ROUND((SUM(BG127:BG353)),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51</v>
      </c>
      <c r="F38" s="86">
        <f>ROUND((SUM(BH127:BH353)),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52</v>
      </c>
      <c r="F39" s="86">
        <f>ROUND((SUM(BI127:BI353)),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53</v>
      </c>
      <c r="E41" s="57"/>
      <c r="F41" s="57"/>
      <c r="G41" s="99" t="s">
        <v>54</v>
      </c>
      <c r="H41" s="100" t="s">
        <v>55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56</v>
      </c>
      <c r="E50" s="42"/>
      <c r="F50" s="42"/>
      <c r="G50" s="41" t="s">
        <v>57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58</v>
      </c>
      <c r="E61" s="34"/>
      <c r="F61" s="103" t="s">
        <v>59</v>
      </c>
      <c r="G61" s="43" t="s">
        <v>58</v>
      </c>
      <c r="H61" s="34"/>
      <c r="I61" s="34"/>
      <c r="J61" s="104" t="s">
        <v>59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60</v>
      </c>
      <c r="E65" s="42"/>
      <c r="F65" s="42"/>
      <c r="G65" s="41" t="s">
        <v>61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58</v>
      </c>
      <c r="E76" s="34"/>
      <c r="F76" s="103" t="s">
        <v>59</v>
      </c>
      <c r="G76" s="43" t="s">
        <v>58</v>
      </c>
      <c r="H76" s="34"/>
      <c r="I76" s="34"/>
      <c r="J76" s="104" t="s">
        <v>59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171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0" t="str">
        <f>E7</f>
        <v>ZTV Pacov II.etapa - pod etapa č.3</v>
      </c>
      <c r="F85" s="241"/>
      <c r="G85" s="241"/>
      <c r="H85" s="241"/>
      <c r="L85" s="32"/>
    </row>
    <row r="86" spans="2:12" ht="12" customHeight="1">
      <c r="B86" s="20"/>
      <c r="C86" s="27" t="s">
        <v>167</v>
      </c>
      <c r="L86" s="20"/>
    </row>
    <row r="87" spans="2:12" s="1" customFormat="1" ht="16.5" customHeight="1">
      <c r="B87" s="32"/>
      <c r="E87" s="240" t="s">
        <v>910</v>
      </c>
      <c r="F87" s="242"/>
      <c r="G87" s="242"/>
      <c r="H87" s="242"/>
      <c r="L87" s="32"/>
    </row>
    <row r="88" spans="2:12" s="1" customFormat="1" ht="12" customHeight="1">
      <c r="B88" s="32"/>
      <c r="C88" s="27" t="s">
        <v>169</v>
      </c>
      <c r="L88" s="32"/>
    </row>
    <row r="89" spans="2:12" s="1" customFormat="1" ht="16.5" customHeight="1">
      <c r="B89" s="32"/>
      <c r="E89" s="205" t="str">
        <f>E11</f>
        <v>IO-03 - Kanalizace splašková</v>
      </c>
      <c r="F89" s="242"/>
      <c r="G89" s="242"/>
      <c r="H89" s="242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22</v>
      </c>
      <c r="F91" s="25" t="str">
        <f>F14</f>
        <v>město Pacov</v>
      </c>
      <c r="I91" s="27" t="s">
        <v>24</v>
      </c>
      <c r="J91" s="52" t="str">
        <f>IF(J14="","",J14)</f>
        <v>9. 8. 2024</v>
      </c>
      <c r="L91" s="32"/>
    </row>
    <row r="92" spans="2:12" s="1" customFormat="1" ht="6.95" customHeight="1">
      <c r="B92" s="32"/>
      <c r="L92" s="32"/>
    </row>
    <row r="93" spans="2:12" s="1" customFormat="1" ht="25.7" customHeight="1">
      <c r="B93" s="32"/>
      <c r="C93" s="27" t="s">
        <v>28</v>
      </c>
      <c r="F93" s="25" t="str">
        <f>E17</f>
        <v>město Pacov</v>
      </c>
      <c r="I93" s="27" t="s">
        <v>34</v>
      </c>
      <c r="J93" s="30" t="str">
        <f>E23</f>
        <v>PROJEKT CENTRUM NOVA s.r.o.</v>
      </c>
      <c r="L93" s="32"/>
    </row>
    <row r="94" spans="2:12" s="1" customFormat="1" ht="15.2" customHeight="1">
      <c r="B94" s="32"/>
      <c r="C94" s="27" t="s">
        <v>32</v>
      </c>
      <c r="F94" s="25" t="str">
        <f>IF(E20="","",E20)</f>
        <v>Vyplň údaj</v>
      </c>
      <c r="I94" s="27" t="s">
        <v>39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172</v>
      </c>
      <c r="D96" s="97"/>
      <c r="E96" s="97"/>
      <c r="F96" s="97"/>
      <c r="G96" s="97"/>
      <c r="H96" s="97"/>
      <c r="I96" s="97"/>
      <c r="J96" s="106" t="s">
        <v>173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174</v>
      </c>
      <c r="J98" s="66">
        <f>J127</f>
        <v>0</v>
      </c>
      <c r="L98" s="32"/>
      <c r="AU98" s="17" t="s">
        <v>175</v>
      </c>
    </row>
    <row r="99" spans="2:47" s="8" customFormat="1" ht="24.95" customHeight="1">
      <c r="B99" s="108"/>
      <c r="D99" s="109" t="s">
        <v>262</v>
      </c>
      <c r="E99" s="110"/>
      <c r="F99" s="110"/>
      <c r="G99" s="110"/>
      <c r="H99" s="110"/>
      <c r="I99" s="110"/>
      <c r="J99" s="111">
        <f>J128</f>
        <v>0</v>
      </c>
      <c r="L99" s="108"/>
    </row>
    <row r="100" spans="2:47" s="9" customFormat="1" ht="19.899999999999999" customHeight="1">
      <c r="B100" s="112"/>
      <c r="D100" s="113" t="s">
        <v>263</v>
      </c>
      <c r="E100" s="114"/>
      <c r="F100" s="114"/>
      <c r="G100" s="114"/>
      <c r="H100" s="114"/>
      <c r="I100" s="114"/>
      <c r="J100" s="115">
        <f>J129</f>
        <v>0</v>
      </c>
      <c r="L100" s="112"/>
    </row>
    <row r="101" spans="2:47" s="9" customFormat="1" ht="14.85" customHeight="1">
      <c r="B101" s="112"/>
      <c r="D101" s="113" t="s">
        <v>912</v>
      </c>
      <c r="E101" s="114"/>
      <c r="F101" s="114"/>
      <c r="G101" s="114"/>
      <c r="H101" s="114"/>
      <c r="I101" s="114"/>
      <c r="J101" s="115">
        <f>J272</f>
        <v>0</v>
      </c>
      <c r="L101" s="112"/>
    </row>
    <row r="102" spans="2:47" s="9" customFormat="1" ht="19.899999999999999" customHeight="1">
      <c r="B102" s="112"/>
      <c r="D102" s="113" t="s">
        <v>743</v>
      </c>
      <c r="E102" s="114"/>
      <c r="F102" s="114"/>
      <c r="G102" s="114"/>
      <c r="H102" s="114"/>
      <c r="I102" s="114"/>
      <c r="J102" s="115">
        <f>J277</f>
        <v>0</v>
      </c>
      <c r="L102" s="112"/>
    </row>
    <row r="103" spans="2:47" s="9" customFormat="1" ht="19.899999999999999" customHeight="1">
      <c r="B103" s="112"/>
      <c r="D103" s="113" t="s">
        <v>913</v>
      </c>
      <c r="E103" s="114"/>
      <c r="F103" s="114"/>
      <c r="G103" s="114"/>
      <c r="H103" s="114"/>
      <c r="I103" s="114"/>
      <c r="J103" s="115">
        <f>J284</f>
        <v>0</v>
      </c>
      <c r="L103" s="112"/>
    </row>
    <row r="104" spans="2:47" s="9" customFormat="1" ht="19.899999999999999" customHeight="1">
      <c r="B104" s="112"/>
      <c r="D104" s="113" t="s">
        <v>914</v>
      </c>
      <c r="E104" s="114"/>
      <c r="F104" s="114"/>
      <c r="G104" s="114"/>
      <c r="H104" s="114"/>
      <c r="I104" s="114"/>
      <c r="J104" s="115">
        <f>J309</f>
        <v>0</v>
      </c>
      <c r="L104" s="112"/>
    </row>
    <row r="105" spans="2:47" s="9" customFormat="1" ht="19.899999999999999" customHeight="1">
      <c r="B105" s="112"/>
      <c r="D105" s="113" t="s">
        <v>746</v>
      </c>
      <c r="E105" s="114"/>
      <c r="F105" s="114"/>
      <c r="G105" s="114"/>
      <c r="H105" s="114"/>
      <c r="I105" s="114"/>
      <c r="J105" s="115">
        <f>J350</f>
        <v>0</v>
      </c>
      <c r="L105" s="112"/>
    </row>
    <row r="106" spans="2:47" s="1" customFormat="1" ht="21.75" customHeight="1">
      <c r="B106" s="32"/>
      <c r="L106" s="32"/>
    </row>
    <row r="107" spans="2:47" s="1" customFormat="1" ht="6.95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2"/>
    </row>
    <row r="111" spans="2:47" s="1" customFormat="1" ht="6.95" customHeight="1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2"/>
    </row>
    <row r="112" spans="2:47" s="1" customFormat="1" ht="24.95" customHeight="1">
      <c r="B112" s="32"/>
      <c r="C112" s="21" t="s">
        <v>178</v>
      </c>
      <c r="L112" s="32"/>
    </row>
    <row r="113" spans="2:63" s="1" customFormat="1" ht="6.95" customHeight="1">
      <c r="B113" s="32"/>
      <c r="L113" s="32"/>
    </row>
    <row r="114" spans="2:63" s="1" customFormat="1" ht="12" customHeight="1">
      <c r="B114" s="32"/>
      <c r="C114" s="27" t="s">
        <v>16</v>
      </c>
      <c r="L114" s="32"/>
    </row>
    <row r="115" spans="2:63" s="1" customFormat="1" ht="16.5" customHeight="1">
      <c r="B115" s="32"/>
      <c r="E115" s="240" t="str">
        <f>E7</f>
        <v>ZTV Pacov II.etapa - pod etapa č.3</v>
      </c>
      <c r="F115" s="241"/>
      <c r="G115" s="241"/>
      <c r="H115" s="241"/>
      <c r="L115" s="32"/>
    </row>
    <row r="116" spans="2:63" ht="12" customHeight="1">
      <c r="B116" s="20"/>
      <c r="C116" s="27" t="s">
        <v>167</v>
      </c>
      <c r="L116" s="20"/>
    </row>
    <row r="117" spans="2:63" s="1" customFormat="1" ht="16.5" customHeight="1">
      <c r="B117" s="32"/>
      <c r="E117" s="240" t="s">
        <v>910</v>
      </c>
      <c r="F117" s="242"/>
      <c r="G117" s="242"/>
      <c r="H117" s="242"/>
      <c r="L117" s="32"/>
    </row>
    <row r="118" spans="2:63" s="1" customFormat="1" ht="12" customHeight="1">
      <c r="B118" s="32"/>
      <c r="C118" s="27" t="s">
        <v>169</v>
      </c>
      <c r="L118" s="32"/>
    </row>
    <row r="119" spans="2:63" s="1" customFormat="1" ht="16.5" customHeight="1">
      <c r="B119" s="32"/>
      <c r="E119" s="205" t="str">
        <f>E11</f>
        <v>IO-03 - Kanalizace splašková</v>
      </c>
      <c r="F119" s="242"/>
      <c r="G119" s="242"/>
      <c r="H119" s="242"/>
      <c r="L119" s="32"/>
    </row>
    <row r="120" spans="2:63" s="1" customFormat="1" ht="6.95" customHeight="1">
      <c r="B120" s="32"/>
      <c r="L120" s="32"/>
    </row>
    <row r="121" spans="2:63" s="1" customFormat="1" ht="12" customHeight="1">
      <c r="B121" s="32"/>
      <c r="C121" s="27" t="s">
        <v>22</v>
      </c>
      <c r="F121" s="25" t="str">
        <f>F14</f>
        <v>město Pacov</v>
      </c>
      <c r="I121" s="27" t="s">
        <v>24</v>
      </c>
      <c r="J121" s="52" t="str">
        <f>IF(J14="","",J14)</f>
        <v>9. 8. 2024</v>
      </c>
      <c r="L121" s="32"/>
    </row>
    <row r="122" spans="2:63" s="1" customFormat="1" ht="6.95" customHeight="1">
      <c r="B122" s="32"/>
      <c r="L122" s="32"/>
    </row>
    <row r="123" spans="2:63" s="1" customFormat="1" ht="25.7" customHeight="1">
      <c r="B123" s="32"/>
      <c r="C123" s="27" t="s">
        <v>28</v>
      </c>
      <c r="F123" s="25" t="str">
        <f>E17</f>
        <v>město Pacov</v>
      </c>
      <c r="I123" s="27" t="s">
        <v>34</v>
      </c>
      <c r="J123" s="30" t="str">
        <f>E23</f>
        <v>PROJEKT CENTRUM NOVA s.r.o.</v>
      </c>
      <c r="L123" s="32"/>
    </row>
    <row r="124" spans="2:63" s="1" customFormat="1" ht="15.2" customHeight="1">
      <c r="B124" s="32"/>
      <c r="C124" s="27" t="s">
        <v>32</v>
      </c>
      <c r="F124" s="25" t="str">
        <f>IF(E20="","",E20)</f>
        <v>Vyplň údaj</v>
      </c>
      <c r="I124" s="27" t="s">
        <v>39</v>
      </c>
      <c r="J124" s="30" t="str">
        <f>E26</f>
        <v xml:space="preserve"> </v>
      </c>
      <c r="L124" s="32"/>
    </row>
    <row r="125" spans="2:63" s="1" customFormat="1" ht="10.35" customHeight="1">
      <c r="B125" s="32"/>
      <c r="L125" s="32"/>
    </row>
    <row r="126" spans="2:63" s="10" customFormat="1" ht="29.25" customHeight="1">
      <c r="B126" s="116"/>
      <c r="C126" s="117" t="s">
        <v>179</v>
      </c>
      <c r="D126" s="118" t="s">
        <v>68</v>
      </c>
      <c r="E126" s="118" t="s">
        <v>64</v>
      </c>
      <c r="F126" s="118" t="s">
        <v>65</v>
      </c>
      <c r="G126" s="118" t="s">
        <v>180</v>
      </c>
      <c r="H126" s="118" t="s">
        <v>181</v>
      </c>
      <c r="I126" s="118" t="s">
        <v>182</v>
      </c>
      <c r="J126" s="118" t="s">
        <v>173</v>
      </c>
      <c r="K126" s="119" t="s">
        <v>183</v>
      </c>
      <c r="L126" s="116"/>
      <c r="M126" s="59" t="s">
        <v>1</v>
      </c>
      <c r="N126" s="60" t="s">
        <v>47</v>
      </c>
      <c r="O126" s="60" t="s">
        <v>184</v>
      </c>
      <c r="P126" s="60" t="s">
        <v>185</v>
      </c>
      <c r="Q126" s="60" t="s">
        <v>186</v>
      </c>
      <c r="R126" s="60" t="s">
        <v>187</v>
      </c>
      <c r="S126" s="60" t="s">
        <v>188</v>
      </c>
      <c r="T126" s="61" t="s">
        <v>189</v>
      </c>
    </row>
    <row r="127" spans="2:63" s="1" customFormat="1" ht="22.9" customHeight="1">
      <c r="B127" s="32"/>
      <c r="C127" s="64" t="s">
        <v>190</v>
      </c>
      <c r="J127" s="120">
        <f>BK127</f>
        <v>0</v>
      </c>
      <c r="L127" s="32"/>
      <c r="M127" s="62"/>
      <c r="N127" s="53"/>
      <c r="O127" s="53"/>
      <c r="P127" s="121">
        <f>P128</f>
        <v>0</v>
      </c>
      <c r="Q127" s="53"/>
      <c r="R127" s="121">
        <f>R128</f>
        <v>312.37237378000003</v>
      </c>
      <c r="S127" s="53"/>
      <c r="T127" s="122">
        <f>T128</f>
        <v>0</v>
      </c>
      <c r="AT127" s="17" t="s">
        <v>82</v>
      </c>
      <c r="AU127" s="17" t="s">
        <v>175</v>
      </c>
      <c r="BK127" s="123">
        <f>BK128</f>
        <v>0</v>
      </c>
    </row>
    <row r="128" spans="2:63" s="11" customFormat="1" ht="25.9" customHeight="1">
      <c r="B128" s="124"/>
      <c r="D128" s="125" t="s">
        <v>82</v>
      </c>
      <c r="E128" s="126" t="s">
        <v>266</v>
      </c>
      <c r="F128" s="126" t="s">
        <v>267</v>
      </c>
      <c r="I128" s="127"/>
      <c r="J128" s="128">
        <f>BK128</f>
        <v>0</v>
      </c>
      <c r="L128" s="124"/>
      <c r="M128" s="129"/>
      <c r="P128" s="130">
        <f>P129+P277+P284+P309+P350</f>
        <v>0</v>
      </c>
      <c r="R128" s="130">
        <f>R129+R277+R284+R309+R350</f>
        <v>312.37237378000003</v>
      </c>
      <c r="T128" s="131">
        <f>T129+T277+T284+T309+T350</f>
        <v>0</v>
      </c>
      <c r="AR128" s="125" t="s">
        <v>21</v>
      </c>
      <c r="AT128" s="132" t="s">
        <v>82</v>
      </c>
      <c r="AU128" s="132" t="s">
        <v>83</v>
      </c>
      <c r="AY128" s="125" t="s">
        <v>194</v>
      </c>
      <c r="BK128" s="133">
        <f>BK129+BK277+BK284+BK309+BK350</f>
        <v>0</v>
      </c>
    </row>
    <row r="129" spans="2:65" s="11" customFormat="1" ht="22.9" customHeight="1">
      <c r="B129" s="124"/>
      <c r="D129" s="125" t="s">
        <v>82</v>
      </c>
      <c r="E129" s="134" t="s">
        <v>21</v>
      </c>
      <c r="F129" s="134" t="s">
        <v>268</v>
      </c>
      <c r="I129" s="127"/>
      <c r="J129" s="135">
        <f>BK129</f>
        <v>0</v>
      </c>
      <c r="L129" s="124"/>
      <c r="M129" s="129"/>
      <c r="P129" s="130">
        <f>P130+SUM(P131:P272)</f>
        <v>0</v>
      </c>
      <c r="R129" s="130">
        <f>R130+SUM(R131:R272)</f>
        <v>223.44188378000001</v>
      </c>
      <c r="T129" s="131">
        <f>T130+SUM(T131:T272)</f>
        <v>0</v>
      </c>
      <c r="AR129" s="125" t="s">
        <v>21</v>
      </c>
      <c r="AT129" s="132" t="s">
        <v>82</v>
      </c>
      <c r="AU129" s="132" t="s">
        <v>21</v>
      </c>
      <c r="AY129" s="125" t="s">
        <v>194</v>
      </c>
      <c r="BK129" s="133">
        <f>BK130+SUM(BK131:BK272)</f>
        <v>0</v>
      </c>
    </row>
    <row r="130" spans="2:65" s="1" customFormat="1" ht="24.2" customHeight="1">
      <c r="B130" s="32"/>
      <c r="C130" s="136" t="s">
        <v>21</v>
      </c>
      <c r="D130" s="136" t="s">
        <v>197</v>
      </c>
      <c r="E130" s="137" t="s">
        <v>915</v>
      </c>
      <c r="F130" s="138" t="s">
        <v>916</v>
      </c>
      <c r="G130" s="139" t="s">
        <v>492</v>
      </c>
      <c r="H130" s="140">
        <v>1</v>
      </c>
      <c r="I130" s="141"/>
      <c r="J130" s="142">
        <f>ROUND(I130*H130,2)</f>
        <v>0</v>
      </c>
      <c r="K130" s="138" t="s">
        <v>272</v>
      </c>
      <c r="L130" s="32"/>
      <c r="M130" s="143" t="s">
        <v>1</v>
      </c>
      <c r="N130" s="144" t="s">
        <v>48</v>
      </c>
      <c r="P130" s="145">
        <f>O130*H130</f>
        <v>0</v>
      </c>
      <c r="Q130" s="145">
        <v>8.6800000000000002E-3</v>
      </c>
      <c r="R130" s="145">
        <f>Q130*H130</f>
        <v>8.6800000000000002E-3</v>
      </c>
      <c r="S130" s="145">
        <v>0</v>
      </c>
      <c r="T130" s="146">
        <f>S130*H130</f>
        <v>0</v>
      </c>
      <c r="AR130" s="147" t="s">
        <v>193</v>
      </c>
      <c r="AT130" s="147" t="s">
        <v>197</v>
      </c>
      <c r="AU130" s="147" t="s">
        <v>91</v>
      </c>
      <c r="AY130" s="17" t="s">
        <v>194</v>
      </c>
      <c r="BE130" s="148">
        <f>IF(N130="základní",J130,0)</f>
        <v>0</v>
      </c>
      <c r="BF130" s="148">
        <f>IF(N130="snížená",J130,0)</f>
        <v>0</v>
      </c>
      <c r="BG130" s="148">
        <f>IF(N130="zákl. přenesená",J130,0)</f>
        <v>0</v>
      </c>
      <c r="BH130" s="148">
        <f>IF(N130="sníž. přenesená",J130,0)</f>
        <v>0</v>
      </c>
      <c r="BI130" s="148">
        <f>IF(N130="nulová",J130,0)</f>
        <v>0</v>
      </c>
      <c r="BJ130" s="17" t="s">
        <v>21</v>
      </c>
      <c r="BK130" s="148">
        <f>ROUND(I130*H130,2)</f>
        <v>0</v>
      </c>
      <c r="BL130" s="17" t="s">
        <v>193</v>
      </c>
      <c r="BM130" s="147" t="s">
        <v>917</v>
      </c>
    </row>
    <row r="131" spans="2:65" s="1" customFormat="1" ht="58.5">
      <c r="B131" s="32"/>
      <c r="D131" s="149" t="s">
        <v>202</v>
      </c>
      <c r="F131" s="150" t="s">
        <v>918</v>
      </c>
      <c r="I131" s="151"/>
      <c r="L131" s="32"/>
      <c r="M131" s="152"/>
      <c r="T131" s="56"/>
      <c r="AT131" s="17" t="s">
        <v>202</v>
      </c>
      <c r="AU131" s="17" t="s">
        <v>91</v>
      </c>
    </row>
    <row r="132" spans="2:65" s="1" customFormat="1" ht="11.25">
      <c r="B132" s="32"/>
      <c r="D132" s="156" t="s">
        <v>275</v>
      </c>
      <c r="F132" s="157" t="s">
        <v>919</v>
      </c>
      <c r="I132" s="151"/>
      <c r="L132" s="32"/>
      <c r="M132" s="152"/>
      <c r="T132" s="56"/>
      <c r="AT132" s="17" t="s">
        <v>275</v>
      </c>
      <c r="AU132" s="17" t="s">
        <v>91</v>
      </c>
    </row>
    <row r="133" spans="2:65" s="1" customFormat="1" ht="24.2" customHeight="1">
      <c r="B133" s="32"/>
      <c r="C133" s="136" t="s">
        <v>91</v>
      </c>
      <c r="D133" s="136" t="s">
        <v>197</v>
      </c>
      <c r="E133" s="137" t="s">
        <v>920</v>
      </c>
      <c r="F133" s="138" t="s">
        <v>921</v>
      </c>
      <c r="G133" s="139" t="s">
        <v>492</v>
      </c>
      <c r="H133" s="140">
        <v>2</v>
      </c>
      <c r="I133" s="141"/>
      <c r="J133" s="142">
        <f>ROUND(I133*H133,2)</f>
        <v>0</v>
      </c>
      <c r="K133" s="138" t="s">
        <v>272</v>
      </c>
      <c r="L133" s="32"/>
      <c r="M133" s="143" t="s">
        <v>1</v>
      </c>
      <c r="N133" s="144" t="s">
        <v>48</v>
      </c>
      <c r="P133" s="145">
        <f>O133*H133</f>
        <v>0</v>
      </c>
      <c r="Q133" s="145">
        <v>1.269E-2</v>
      </c>
      <c r="R133" s="145">
        <f>Q133*H133</f>
        <v>2.538E-2</v>
      </c>
      <c r="S133" s="145">
        <v>0</v>
      </c>
      <c r="T133" s="146">
        <f>S133*H133</f>
        <v>0</v>
      </c>
      <c r="AR133" s="147" t="s">
        <v>193</v>
      </c>
      <c r="AT133" s="147" t="s">
        <v>197</v>
      </c>
      <c r="AU133" s="147" t="s">
        <v>91</v>
      </c>
      <c r="AY133" s="17" t="s">
        <v>194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7" t="s">
        <v>21</v>
      </c>
      <c r="BK133" s="148">
        <f>ROUND(I133*H133,2)</f>
        <v>0</v>
      </c>
      <c r="BL133" s="17" t="s">
        <v>193</v>
      </c>
      <c r="BM133" s="147" t="s">
        <v>922</v>
      </c>
    </row>
    <row r="134" spans="2:65" s="1" customFormat="1" ht="58.5">
      <c r="B134" s="32"/>
      <c r="D134" s="149" t="s">
        <v>202</v>
      </c>
      <c r="F134" s="150" t="s">
        <v>923</v>
      </c>
      <c r="I134" s="151"/>
      <c r="L134" s="32"/>
      <c r="M134" s="152"/>
      <c r="T134" s="56"/>
      <c r="AT134" s="17" t="s">
        <v>202</v>
      </c>
      <c r="AU134" s="17" t="s">
        <v>91</v>
      </c>
    </row>
    <row r="135" spans="2:65" s="1" customFormat="1" ht="11.25">
      <c r="B135" s="32"/>
      <c r="D135" s="156" t="s">
        <v>275</v>
      </c>
      <c r="F135" s="157" t="s">
        <v>924</v>
      </c>
      <c r="I135" s="151"/>
      <c r="L135" s="32"/>
      <c r="M135" s="152"/>
      <c r="T135" s="56"/>
      <c r="AT135" s="17" t="s">
        <v>275</v>
      </c>
      <c r="AU135" s="17" t="s">
        <v>91</v>
      </c>
    </row>
    <row r="136" spans="2:65" s="1" customFormat="1" ht="24.2" customHeight="1">
      <c r="B136" s="32"/>
      <c r="C136" s="136" t="s">
        <v>208</v>
      </c>
      <c r="D136" s="136" t="s">
        <v>197</v>
      </c>
      <c r="E136" s="137" t="s">
        <v>925</v>
      </c>
      <c r="F136" s="138" t="s">
        <v>926</v>
      </c>
      <c r="G136" s="139" t="s">
        <v>492</v>
      </c>
      <c r="H136" s="140">
        <v>1</v>
      </c>
      <c r="I136" s="141"/>
      <c r="J136" s="142">
        <f>ROUND(I136*H136,2)</f>
        <v>0</v>
      </c>
      <c r="K136" s="138" t="s">
        <v>272</v>
      </c>
      <c r="L136" s="32"/>
      <c r="M136" s="143" t="s">
        <v>1</v>
      </c>
      <c r="N136" s="144" t="s">
        <v>48</v>
      </c>
      <c r="P136" s="145">
        <f>O136*H136</f>
        <v>0</v>
      </c>
      <c r="Q136" s="145">
        <v>3.6900000000000002E-2</v>
      </c>
      <c r="R136" s="145">
        <f>Q136*H136</f>
        <v>3.6900000000000002E-2</v>
      </c>
      <c r="S136" s="145">
        <v>0</v>
      </c>
      <c r="T136" s="146">
        <f>S136*H136</f>
        <v>0</v>
      </c>
      <c r="AR136" s="147" t="s">
        <v>193</v>
      </c>
      <c r="AT136" s="147" t="s">
        <v>197</v>
      </c>
      <c r="AU136" s="147" t="s">
        <v>91</v>
      </c>
      <c r="AY136" s="17" t="s">
        <v>194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7" t="s">
        <v>21</v>
      </c>
      <c r="BK136" s="148">
        <f>ROUND(I136*H136,2)</f>
        <v>0</v>
      </c>
      <c r="BL136" s="17" t="s">
        <v>193</v>
      </c>
      <c r="BM136" s="147" t="s">
        <v>927</v>
      </c>
    </row>
    <row r="137" spans="2:65" s="1" customFormat="1" ht="58.5">
      <c r="B137" s="32"/>
      <c r="D137" s="149" t="s">
        <v>202</v>
      </c>
      <c r="F137" s="150" t="s">
        <v>928</v>
      </c>
      <c r="I137" s="151"/>
      <c r="L137" s="32"/>
      <c r="M137" s="152"/>
      <c r="T137" s="56"/>
      <c r="AT137" s="17" t="s">
        <v>202</v>
      </c>
      <c r="AU137" s="17" t="s">
        <v>91</v>
      </c>
    </row>
    <row r="138" spans="2:65" s="1" customFormat="1" ht="11.25">
      <c r="B138" s="32"/>
      <c r="D138" s="156" t="s">
        <v>275</v>
      </c>
      <c r="F138" s="157" t="s">
        <v>929</v>
      </c>
      <c r="I138" s="151"/>
      <c r="L138" s="32"/>
      <c r="M138" s="152"/>
      <c r="T138" s="56"/>
      <c r="AT138" s="17" t="s">
        <v>275</v>
      </c>
      <c r="AU138" s="17" t="s">
        <v>91</v>
      </c>
    </row>
    <row r="139" spans="2:65" s="1" customFormat="1" ht="33" customHeight="1">
      <c r="B139" s="32"/>
      <c r="C139" s="136" t="s">
        <v>193</v>
      </c>
      <c r="D139" s="136" t="s">
        <v>197</v>
      </c>
      <c r="E139" s="137" t="s">
        <v>930</v>
      </c>
      <c r="F139" s="138" t="s">
        <v>931</v>
      </c>
      <c r="G139" s="139" t="s">
        <v>279</v>
      </c>
      <c r="H139" s="140">
        <v>13.803000000000001</v>
      </c>
      <c r="I139" s="141"/>
      <c r="J139" s="142">
        <f>ROUND(I139*H139,2)</f>
        <v>0</v>
      </c>
      <c r="K139" s="138" t="s">
        <v>272</v>
      </c>
      <c r="L139" s="32"/>
      <c r="M139" s="143" t="s">
        <v>1</v>
      </c>
      <c r="N139" s="144" t="s">
        <v>48</v>
      </c>
      <c r="P139" s="145">
        <f>O139*H139</f>
        <v>0</v>
      </c>
      <c r="Q139" s="145">
        <v>0</v>
      </c>
      <c r="R139" s="145">
        <f>Q139*H139</f>
        <v>0</v>
      </c>
      <c r="S139" s="145">
        <v>0</v>
      </c>
      <c r="T139" s="146">
        <f>S139*H139</f>
        <v>0</v>
      </c>
      <c r="AR139" s="147" t="s">
        <v>193</v>
      </c>
      <c r="AT139" s="147" t="s">
        <v>197</v>
      </c>
      <c r="AU139" s="147" t="s">
        <v>91</v>
      </c>
      <c r="AY139" s="17" t="s">
        <v>194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7" t="s">
        <v>21</v>
      </c>
      <c r="BK139" s="148">
        <f>ROUND(I139*H139,2)</f>
        <v>0</v>
      </c>
      <c r="BL139" s="17" t="s">
        <v>193</v>
      </c>
      <c r="BM139" s="147" t="s">
        <v>932</v>
      </c>
    </row>
    <row r="140" spans="2:65" s="1" customFormat="1" ht="29.25">
      <c r="B140" s="32"/>
      <c r="D140" s="149" t="s">
        <v>202</v>
      </c>
      <c r="F140" s="150" t="s">
        <v>933</v>
      </c>
      <c r="I140" s="151"/>
      <c r="L140" s="32"/>
      <c r="M140" s="152"/>
      <c r="T140" s="56"/>
      <c r="AT140" s="17" t="s">
        <v>202</v>
      </c>
      <c r="AU140" s="17" t="s">
        <v>91</v>
      </c>
    </row>
    <row r="141" spans="2:65" s="1" customFormat="1" ht="11.25">
      <c r="B141" s="32"/>
      <c r="D141" s="156" t="s">
        <v>275</v>
      </c>
      <c r="F141" s="157" t="s">
        <v>934</v>
      </c>
      <c r="I141" s="151"/>
      <c r="L141" s="32"/>
      <c r="M141" s="152"/>
      <c r="T141" s="56"/>
      <c r="AT141" s="17" t="s">
        <v>275</v>
      </c>
      <c r="AU141" s="17" t="s">
        <v>91</v>
      </c>
    </row>
    <row r="142" spans="2:65" s="12" customFormat="1" ht="11.25">
      <c r="B142" s="158"/>
      <c r="D142" s="149" t="s">
        <v>283</v>
      </c>
      <c r="E142" s="159" t="s">
        <v>1</v>
      </c>
      <c r="F142" s="160" t="s">
        <v>935</v>
      </c>
      <c r="H142" s="161">
        <v>56.49</v>
      </c>
      <c r="I142" s="162"/>
      <c r="L142" s="158"/>
      <c r="M142" s="163"/>
      <c r="T142" s="164"/>
      <c r="AT142" s="159" t="s">
        <v>283</v>
      </c>
      <c r="AU142" s="159" t="s">
        <v>91</v>
      </c>
      <c r="AV142" s="12" t="s">
        <v>91</v>
      </c>
      <c r="AW142" s="12" t="s">
        <v>38</v>
      </c>
      <c r="AX142" s="12" t="s">
        <v>83</v>
      </c>
      <c r="AY142" s="159" t="s">
        <v>194</v>
      </c>
    </row>
    <row r="143" spans="2:65" s="12" customFormat="1" ht="11.25">
      <c r="B143" s="158"/>
      <c r="D143" s="149" t="s">
        <v>283</v>
      </c>
      <c r="E143" s="159" t="s">
        <v>1</v>
      </c>
      <c r="F143" s="160" t="s">
        <v>936</v>
      </c>
      <c r="H143" s="161">
        <v>35.530999999999999</v>
      </c>
      <c r="I143" s="162"/>
      <c r="L143" s="158"/>
      <c r="M143" s="163"/>
      <c r="T143" s="164"/>
      <c r="AT143" s="159" t="s">
        <v>283</v>
      </c>
      <c r="AU143" s="159" t="s">
        <v>91</v>
      </c>
      <c r="AV143" s="12" t="s">
        <v>91</v>
      </c>
      <c r="AW143" s="12" t="s">
        <v>38</v>
      </c>
      <c r="AX143" s="12" t="s">
        <v>83</v>
      </c>
      <c r="AY143" s="159" t="s">
        <v>194</v>
      </c>
    </row>
    <row r="144" spans="2:65" s="13" customFormat="1" ht="11.25">
      <c r="B144" s="165"/>
      <c r="D144" s="149" t="s">
        <v>283</v>
      </c>
      <c r="E144" s="166" t="s">
        <v>1</v>
      </c>
      <c r="F144" s="167" t="s">
        <v>285</v>
      </c>
      <c r="H144" s="168">
        <v>92.021000000000001</v>
      </c>
      <c r="I144" s="169"/>
      <c r="L144" s="165"/>
      <c r="M144" s="170"/>
      <c r="T144" s="171"/>
      <c r="AT144" s="166" t="s">
        <v>283</v>
      </c>
      <c r="AU144" s="166" t="s">
        <v>91</v>
      </c>
      <c r="AV144" s="13" t="s">
        <v>193</v>
      </c>
      <c r="AW144" s="13" t="s">
        <v>4</v>
      </c>
      <c r="AX144" s="13" t="s">
        <v>21</v>
      </c>
      <c r="AY144" s="166" t="s">
        <v>194</v>
      </c>
    </row>
    <row r="145" spans="2:65" s="12" customFormat="1" ht="11.25">
      <c r="B145" s="158"/>
      <c r="D145" s="149" t="s">
        <v>283</v>
      </c>
      <c r="F145" s="160" t="s">
        <v>937</v>
      </c>
      <c r="H145" s="161">
        <v>13.803000000000001</v>
      </c>
      <c r="I145" s="162"/>
      <c r="L145" s="158"/>
      <c r="M145" s="163"/>
      <c r="T145" s="164"/>
      <c r="AT145" s="159" t="s">
        <v>283</v>
      </c>
      <c r="AU145" s="159" t="s">
        <v>91</v>
      </c>
      <c r="AV145" s="12" t="s">
        <v>91</v>
      </c>
      <c r="AW145" s="12" t="s">
        <v>4</v>
      </c>
      <c r="AX145" s="12" t="s">
        <v>21</v>
      </c>
      <c r="AY145" s="159" t="s">
        <v>194</v>
      </c>
    </row>
    <row r="146" spans="2:65" s="1" customFormat="1" ht="33" customHeight="1">
      <c r="B146" s="32"/>
      <c r="C146" s="136" t="s">
        <v>217</v>
      </c>
      <c r="D146" s="136" t="s">
        <v>197</v>
      </c>
      <c r="E146" s="137" t="s">
        <v>679</v>
      </c>
      <c r="F146" s="138" t="s">
        <v>680</v>
      </c>
      <c r="G146" s="139" t="s">
        <v>279</v>
      </c>
      <c r="H146" s="140">
        <v>13.803000000000001</v>
      </c>
      <c r="I146" s="141"/>
      <c r="J146" s="142">
        <f>ROUND(I146*H146,2)</f>
        <v>0</v>
      </c>
      <c r="K146" s="138" t="s">
        <v>272</v>
      </c>
      <c r="L146" s="32"/>
      <c r="M146" s="143" t="s">
        <v>1</v>
      </c>
      <c r="N146" s="144" t="s">
        <v>48</v>
      </c>
      <c r="P146" s="145">
        <f>O146*H146</f>
        <v>0</v>
      </c>
      <c r="Q146" s="145">
        <v>0</v>
      </c>
      <c r="R146" s="145">
        <f>Q146*H146</f>
        <v>0</v>
      </c>
      <c r="S146" s="145">
        <v>0</v>
      </c>
      <c r="T146" s="146">
        <f>S146*H146</f>
        <v>0</v>
      </c>
      <c r="AR146" s="147" t="s">
        <v>193</v>
      </c>
      <c r="AT146" s="147" t="s">
        <v>197</v>
      </c>
      <c r="AU146" s="147" t="s">
        <v>91</v>
      </c>
      <c r="AY146" s="17" t="s">
        <v>194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7" t="s">
        <v>21</v>
      </c>
      <c r="BK146" s="148">
        <f>ROUND(I146*H146,2)</f>
        <v>0</v>
      </c>
      <c r="BL146" s="17" t="s">
        <v>193</v>
      </c>
      <c r="BM146" s="147" t="s">
        <v>938</v>
      </c>
    </row>
    <row r="147" spans="2:65" s="1" customFormat="1" ht="29.25">
      <c r="B147" s="32"/>
      <c r="D147" s="149" t="s">
        <v>202</v>
      </c>
      <c r="F147" s="150" t="s">
        <v>682</v>
      </c>
      <c r="I147" s="151"/>
      <c r="L147" s="32"/>
      <c r="M147" s="152"/>
      <c r="T147" s="56"/>
      <c r="AT147" s="17" t="s">
        <v>202</v>
      </c>
      <c r="AU147" s="17" t="s">
        <v>91</v>
      </c>
    </row>
    <row r="148" spans="2:65" s="1" customFormat="1" ht="11.25">
      <c r="B148" s="32"/>
      <c r="D148" s="156" t="s">
        <v>275</v>
      </c>
      <c r="F148" s="157" t="s">
        <v>683</v>
      </c>
      <c r="I148" s="151"/>
      <c r="L148" s="32"/>
      <c r="M148" s="152"/>
      <c r="T148" s="56"/>
      <c r="AT148" s="17" t="s">
        <v>275</v>
      </c>
      <c r="AU148" s="17" t="s">
        <v>91</v>
      </c>
    </row>
    <row r="149" spans="2:65" s="12" customFormat="1" ht="11.25">
      <c r="B149" s="158"/>
      <c r="D149" s="149" t="s">
        <v>283</v>
      </c>
      <c r="F149" s="160" t="s">
        <v>937</v>
      </c>
      <c r="H149" s="161">
        <v>13.803000000000001</v>
      </c>
      <c r="I149" s="162"/>
      <c r="L149" s="158"/>
      <c r="M149" s="163"/>
      <c r="T149" s="164"/>
      <c r="AT149" s="159" t="s">
        <v>283</v>
      </c>
      <c r="AU149" s="159" t="s">
        <v>91</v>
      </c>
      <c r="AV149" s="12" t="s">
        <v>91</v>
      </c>
      <c r="AW149" s="12" t="s">
        <v>4</v>
      </c>
      <c r="AX149" s="12" t="s">
        <v>21</v>
      </c>
      <c r="AY149" s="159" t="s">
        <v>194</v>
      </c>
    </row>
    <row r="150" spans="2:65" s="1" customFormat="1" ht="33" customHeight="1">
      <c r="B150" s="32"/>
      <c r="C150" s="136" t="s">
        <v>222</v>
      </c>
      <c r="D150" s="136" t="s">
        <v>197</v>
      </c>
      <c r="E150" s="137" t="s">
        <v>939</v>
      </c>
      <c r="F150" s="138" t="s">
        <v>940</v>
      </c>
      <c r="G150" s="139" t="s">
        <v>279</v>
      </c>
      <c r="H150" s="140">
        <v>18.404</v>
      </c>
      <c r="I150" s="141"/>
      <c r="J150" s="142">
        <f>ROUND(I150*H150,2)</f>
        <v>0</v>
      </c>
      <c r="K150" s="138" t="s">
        <v>272</v>
      </c>
      <c r="L150" s="32"/>
      <c r="M150" s="143" t="s">
        <v>1</v>
      </c>
      <c r="N150" s="144" t="s">
        <v>48</v>
      </c>
      <c r="P150" s="145">
        <f>O150*H150</f>
        <v>0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193</v>
      </c>
      <c r="AT150" s="147" t="s">
        <v>197</v>
      </c>
      <c r="AU150" s="147" t="s">
        <v>91</v>
      </c>
      <c r="AY150" s="17" t="s">
        <v>194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7" t="s">
        <v>21</v>
      </c>
      <c r="BK150" s="148">
        <f>ROUND(I150*H150,2)</f>
        <v>0</v>
      </c>
      <c r="BL150" s="17" t="s">
        <v>193</v>
      </c>
      <c r="BM150" s="147" t="s">
        <v>941</v>
      </c>
    </row>
    <row r="151" spans="2:65" s="1" customFormat="1" ht="29.25">
      <c r="B151" s="32"/>
      <c r="D151" s="149" t="s">
        <v>202</v>
      </c>
      <c r="F151" s="150" t="s">
        <v>942</v>
      </c>
      <c r="I151" s="151"/>
      <c r="L151" s="32"/>
      <c r="M151" s="152"/>
      <c r="T151" s="56"/>
      <c r="AT151" s="17" t="s">
        <v>202</v>
      </c>
      <c r="AU151" s="17" t="s">
        <v>91</v>
      </c>
    </row>
    <row r="152" spans="2:65" s="1" customFormat="1" ht="11.25">
      <c r="B152" s="32"/>
      <c r="D152" s="156" t="s">
        <v>275</v>
      </c>
      <c r="F152" s="157" t="s">
        <v>943</v>
      </c>
      <c r="I152" s="151"/>
      <c r="L152" s="32"/>
      <c r="M152" s="152"/>
      <c r="T152" s="56"/>
      <c r="AT152" s="17" t="s">
        <v>275</v>
      </c>
      <c r="AU152" s="17" t="s">
        <v>91</v>
      </c>
    </row>
    <row r="153" spans="2:65" s="12" customFormat="1" ht="11.25">
      <c r="B153" s="158"/>
      <c r="D153" s="149" t="s">
        <v>283</v>
      </c>
      <c r="F153" s="160" t="s">
        <v>944</v>
      </c>
      <c r="H153" s="161">
        <v>18.404</v>
      </c>
      <c r="I153" s="162"/>
      <c r="L153" s="158"/>
      <c r="M153" s="163"/>
      <c r="T153" s="164"/>
      <c r="AT153" s="159" t="s">
        <v>283</v>
      </c>
      <c r="AU153" s="159" t="s">
        <v>91</v>
      </c>
      <c r="AV153" s="12" t="s">
        <v>91</v>
      </c>
      <c r="AW153" s="12" t="s">
        <v>4</v>
      </c>
      <c r="AX153" s="12" t="s">
        <v>21</v>
      </c>
      <c r="AY153" s="159" t="s">
        <v>194</v>
      </c>
    </row>
    <row r="154" spans="2:65" s="1" customFormat="1" ht="33" customHeight="1">
      <c r="B154" s="32"/>
      <c r="C154" s="136" t="s">
        <v>227</v>
      </c>
      <c r="D154" s="136" t="s">
        <v>197</v>
      </c>
      <c r="E154" s="137" t="s">
        <v>945</v>
      </c>
      <c r="F154" s="138" t="s">
        <v>946</v>
      </c>
      <c r="G154" s="139" t="s">
        <v>279</v>
      </c>
      <c r="H154" s="140">
        <v>27.603000000000002</v>
      </c>
      <c r="I154" s="141"/>
      <c r="J154" s="142">
        <f>ROUND(I154*H154,2)</f>
        <v>0</v>
      </c>
      <c r="K154" s="138" t="s">
        <v>272</v>
      </c>
      <c r="L154" s="32"/>
      <c r="M154" s="143" t="s">
        <v>1</v>
      </c>
      <c r="N154" s="144" t="s">
        <v>48</v>
      </c>
      <c r="P154" s="145">
        <f>O154*H154</f>
        <v>0</v>
      </c>
      <c r="Q154" s="145">
        <v>0</v>
      </c>
      <c r="R154" s="145">
        <f>Q154*H154</f>
        <v>0</v>
      </c>
      <c r="S154" s="145">
        <v>0</v>
      </c>
      <c r="T154" s="146">
        <f>S154*H154</f>
        <v>0</v>
      </c>
      <c r="AR154" s="147" t="s">
        <v>193</v>
      </c>
      <c r="AT154" s="147" t="s">
        <v>197</v>
      </c>
      <c r="AU154" s="147" t="s">
        <v>91</v>
      </c>
      <c r="AY154" s="17" t="s">
        <v>194</v>
      </c>
      <c r="BE154" s="148">
        <f>IF(N154="základní",J154,0)</f>
        <v>0</v>
      </c>
      <c r="BF154" s="148">
        <f>IF(N154="snížená",J154,0)</f>
        <v>0</v>
      </c>
      <c r="BG154" s="148">
        <f>IF(N154="zákl. přenesená",J154,0)</f>
        <v>0</v>
      </c>
      <c r="BH154" s="148">
        <f>IF(N154="sníž. přenesená",J154,0)</f>
        <v>0</v>
      </c>
      <c r="BI154" s="148">
        <f>IF(N154="nulová",J154,0)</f>
        <v>0</v>
      </c>
      <c r="BJ154" s="17" t="s">
        <v>21</v>
      </c>
      <c r="BK154" s="148">
        <f>ROUND(I154*H154,2)</f>
        <v>0</v>
      </c>
      <c r="BL154" s="17" t="s">
        <v>193</v>
      </c>
      <c r="BM154" s="147" t="s">
        <v>947</v>
      </c>
    </row>
    <row r="155" spans="2:65" s="1" customFormat="1" ht="29.25">
      <c r="B155" s="32"/>
      <c r="D155" s="149" t="s">
        <v>202</v>
      </c>
      <c r="F155" s="150" t="s">
        <v>948</v>
      </c>
      <c r="I155" s="151"/>
      <c r="L155" s="32"/>
      <c r="M155" s="152"/>
      <c r="T155" s="56"/>
      <c r="AT155" s="17" t="s">
        <v>202</v>
      </c>
      <c r="AU155" s="17" t="s">
        <v>91</v>
      </c>
    </row>
    <row r="156" spans="2:65" s="1" customFormat="1" ht="11.25">
      <c r="B156" s="32"/>
      <c r="D156" s="156" t="s">
        <v>275</v>
      </c>
      <c r="F156" s="157" t="s">
        <v>949</v>
      </c>
      <c r="I156" s="151"/>
      <c r="L156" s="32"/>
      <c r="M156" s="152"/>
      <c r="T156" s="56"/>
      <c r="AT156" s="17" t="s">
        <v>275</v>
      </c>
      <c r="AU156" s="17" t="s">
        <v>91</v>
      </c>
    </row>
    <row r="157" spans="2:65" s="12" customFormat="1" ht="11.25">
      <c r="B157" s="158"/>
      <c r="D157" s="149" t="s">
        <v>283</v>
      </c>
      <c r="F157" s="160" t="s">
        <v>950</v>
      </c>
      <c r="H157" s="161">
        <v>27.603000000000002</v>
      </c>
      <c r="I157" s="162"/>
      <c r="L157" s="158"/>
      <c r="M157" s="163"/>
      <c r="T157" s="164"/>
      <c r="AT157" s="159" t="s">
        <v>283</v>
      </c>
      <c r="AU157" s="159" t="s">
        <v>91</v>
      </c>
      <c r="AV157" s="12" t="s">
        <v>91</v>
      </c>
      <c r="AW157" s="12" t="s">
        <v>4</v>
      </c>
      <c r="AX157" s="12" t="s">
        <v>21</v>
      </c>
      <c r="AY157" s="159" t="s">
        <v>194</v>
      </c>
    </row>
    <row r="158" spans="2:65" s="1" customFormat="1" ht="33" customHeight="1">
      <c r="B158" s="32"/>
      <c r="C158" s="136" t="s">
        <v>232</v>
      </c>
      <c r="D158" s="136" t="s">
        <v>197</v>
      </c>
      <c r="E158" s="137" t="s">
        <v>951</v>
      </c>
      <c r="F158" s="138" t="s">
        <v>952</v>
      </c>
      <c r="G158" s="139" t="s">
        <v>279</v>
      </c>
      <c r="H158" s="140">
        <v>4.601</v>
      </c>
      <c r="I158" s="141"/>
      <c r="J158" s="142">
        <f>ROUND(I158*H158,2)</f>
        <v>0</v>
      </c>
      <c r="K158" s="138" t="s">
        <v>272</v>
      </c>
      <c r="L158" s="32"/>
      <c r="M158" s="143" t="s">
        <v>1</v>
      </c>
      <c r="N158" s="144" t="s">
        <v>48</v>
      </c>
      <c r="P158" s="145">
        <f>O158*H158</f>
        <v>0</v>
      </c>
      <c r="Q158" s="145">
        <v>0</v>
      </c>
      <c r="R158" s="145">
        <f>Q158*H158</f>
        <v>0</v>
      </c>
      <c r="S158" s="145">
        <v>0</v>
      </c>
      <c r="T158" s="146">
        <f>S158*H158</f>
        <v>0</v>
      </c>
      <c r="AR158" s="147" t="s">
        <v>193</v>
      </c>
      <c r="AT158" s="147" t="s">
        <v>197</v>
      </c>
      <c r="AU158" s="147" t="s">
        <v>91</v>
      </c>
      <c r="AY158" s="17" t="s">
        <v>194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7" t="s">
        <v>21</v>
      </c>
      <c r="BK158" s="148">
        <f>ROUND(I158*H158,2)</f>
        <v>0</v>
      </c>
      <c r="BL158" s="17" t="s">
        <v>193</v>
      </c>
      <c r="BM158" s="147" t="s">
        <v>953</v>
      </c>
    </row>
    <row r="159" spans="2:65" s="1" customFormat="1" ht="29.25">
      <c r="B159" s="32"/>
      <c r="D159" s="149" t="s">
        <v>202</v>
      </c>
      <c r="F159" s="150" t="s">
        <v>954</v>
      </c>
      <c r="I159" s="151"/>
      <c r="L159" s="32"/>
      <c r="M159" s="152"/>
      <c r="T159" s="56"/>
      <c r="AT159" s="17" t="s">
        <v>202</v>
      </c>
      <c r="AU159" s="17" t="s">
        <v>91</v>
      </c>
    </row>
    <row r="160" spans="2:65" s="1" customFormat="1" ht="11.25">
      <c r="B160" s="32"/>
      <c r="D160" s="156" t="s">
        <v>275</v>
      </c>
      <c r="F160" s="157" t="s">
        <v>955</v>
      </c>
      <c r="I160" s="151"/>
      <c r="L160" s="32"/>
      <c r="M160" s="152"/>
      <c r="T160" s="56"/>
      <c r="AT160" s="17" t="s">
        <v>275</v>
      </c>
      <c r="AU160" s="17" t="s">
        <v>91</v>
      </c>
    </row>
    <row r="161" spans="2:65" s="12" customFormat="1" ht="11.25">
      <c r="B161" s="158"/>
      <c r="D161" s="149" t="s">
        <v>283</v>
      </c>
      <c r="F161" s="160" t="s">
        <v>956</v>
      </c>
      <c r="H161" s="161">
        <v>4.601</v>
      </c>
      <c r="I161" s="162"/>
      <c r="L161" s="158"/>
      <c r="M161" s="163"/>
      <c r="T161" s="164"/>
      <c r="AT161" s="159" t="s">
        <v>283</v>
      </c>
      <c r="AU161" s="159" t="s">
        <v>91</v>
      </c>
      <c r="AV161" s="12" t="s">
        <v>91</v>
      </c>
      <c r="AW161" s="12" t="s">
        <v>4</v>
      </c>
      <c r="AX161" s="12" t="s">
        <v>21</v>
      </c>
      <c r="AY161" s="159" t="s">
        <v>194</v>
      </c>
    </row>
    <row r="162" spans="2:65" s="1" customFormat="1" ht="33" customHeight="1">
      <c r="B162" s="32"/>
      <c r="C162" s="136" t="s">
        <v>237</v>
      </c>
      <c r="D162" s="136" t="s">
        <v>197</v>
      </c>
      <c r="E162" s="137" t="s">
        <v>957</v>
      </c>
      <c r="F162" s="138" t="s">
        <v>958</v>
      </c>
      <c r="G162" s="139" t="s">
        <v>279</v>
      </c>
      <c r="H162" s="140">
        <v>4.601</v>
      </c>
      <c r="I162" s="141"/>
      <c r="J162" s="142">
        <f>ROUND(I162*H162,2)</f>
        <v>0</v>
      </c>
      <c r="K162" s="138" t="s">
        <v>272</v>
      </c>
      <c r="L162" s="32"/>
      <c r="M162" s="143" t="s">
        <v>1</v>
      </c>
      <c r="N162" s="144" t="s">
        <v>48</v>
      </c>
      <c r="P162" s="145">
        <f>O162*H162</f>
        <v>0</v>
      </c>
      <c r="Q162" s="145">
        <v>2.4000000000000001E-4</v>
      </c>
      <c r="R162" s="145">
        <f>Q162*H162</f>
        <v>1.10424E-3</v>
      </c>
      <c r="S162" s="145">
        <v>0</v>
      </c>
      <c r="T162" s="146">
        <f>S162*H162</f>
        <v>0</v>
      </c>
      <c r="AR162" s="147" t="s">
        <v>193</v>
      </c>
      <c r="AT162" s="147" t="s">
        <v>197</v>
      </c>
      <c r="AU162" s="147" t="s">
        <v>91</v>
      </c>
      <c r="AY162" s="17" t="s">
        <v>194</v>
      </c>
      <c r="BE162" s="148">
        <f>IF(N162="základní",J162,0)</f>
        <v>0</v>
      </c>
      <c r="BF162" s="148">
        <f>IF(N162="snížená",J162,0)</f>
        <v>0</v>
      </c>
      <c r="BG162" s="148">
        <f>IF(N162="zákl. přenesená",J162,0)</f>
        <v>0</v>
      </c>
      <c r="BH162" s="148">
        <f>IF(N162="sníž. přenesená",J162,0)</f>
        <v>0</v>
      </c>
      <c r="BI162" s="148">
        <f>IF(N162="nulová",J162,0)</f>
        <v>0</v>
      </c>
      <c r="BJ162" s="17" t="s">
        <v>21</v>
      </c>
      <c r="BK162" s="148">
        <f>ROUND(I162*H162,2)</f>
        <v>0</v>
      </c>
      <c r="BL162" s="17" t="s">
        <v>193</v>
      </c>
      <c r="BM162" s="147" t="s">
        <v>959</v>
      </c>
    </row>
    <row r="163" spans="2:65" s="1" customFormat="1" ht="19.5">
      <c r="B163" s="32"/>
      <c r="D163" s="149" t="s">
        <v>202</v>
      </c>
      <c r="F163" s="150" t="s">
        <v>960</v>
      </c>
      <c r="I163" s="151"/>
      <c r="L163" s="32"/>
      <c r="M163" s="152"/>
      <c r="T163" s="56"/>
      <c r="AT163" s="17" t="s">
        <v>202</v>
      </c>
      <c r="AU163" s="17" t="s">
        <v>91</v>
      </c>
    </row>
    <row r="164" spans="2:65" s="1" customFormat="1" ht="11.25">
      <c r="B164" s="32"/>
      <c r="D164" s="156" t="s">
        <v>275</v>
      </c>
      <c r="F164" s="157" t="s">
        <v>961</v>
      </c>
      <c r="I164" s="151"/>
      <c r="L164" s="32"/>
      <c r="M164" s="152"/>
      <c r="T164" s="56"/>
      <c r="AT164" s="17" t="s">
        <v>275</v>
      </c>
      <c r="AU164" s="17" t="s">
        <v>91</v>
      </c>
    </row>
    <row r="165" spans="2:65" s="12" customFormat="1" ht="11.25">
      <c r="B165" s="158"/>
      <c r="D165" s="149" t="s">
        <v>283</v>
      </c>
      <c r="F165" s="160" t="s">
        <v>956</v>
      </c>
      <c r="H165" s="161">
        <v>4.601</v>
      </c>
      <c r="I165" s="162"/>
      <c r="L165" s="158"/>
      <c r="M165" s="163"/>
      <c r="T165" s="164"/>
      <c r="AT165" s="159" t="s">
        <v>283</v>
      </c>
      <c r="AU165" s="159" t="s">
        <v>91</v>
      </c>
      <c r="AV165" s="12" t="s">
        <v>91</v>
      </c>
      <c r="AW165" s="12" t="s">
        <v>4</v>
      </c>
      <c r="AX165" s="12" t="s">
        <v>21</v>
      </c>
      <c r="AY165" s="159" t="s">
        <v>194</v>
      </c>
    </row>
    <row r="166" spans="2:65" s="1" customFormat="1" ht="37.9" customHeight="1">
      <c r="B166" s="32"/>
      <c r="C166" s="136" t="s">
        <v>26</v>
      </c>
      <c r="D166" s="136" t="s">
        <v>197</v>
      </c>
      <c r="E166" s="137" t="s">
        <v>962</v>
      </c>
      <c r="F166" s="138" t="s">
        <v>963</v>
      </c>
      <c r="G166" s="139" t="s">
        <v>279</v>
      </c>
      <c r="H166" s="140">
        <v>3.96</v>
      </c>
      <c r="I166" s="141"/>
      <c r="J166" s="142">
        <f>ROUND(I166*H166,2)</f>
        <v>0</v>
      </c>
      <c r="K166" s="138" t="s">
        <v>272</v>
      </c>
      <c r="L166" s="32"/>
      <c r="M166" s="143" t="s">
        <v>1</v>
      </c>
      <c r="N166" s="144" t="s">
        <v>48</v>
      </c>
      <c r="P166" s="145">
        <f>O166*H166</f>
        <v>0</v>
      </c>
      <c r="Q166" s="145">
        <v>0</v>
      </c>
      <c r="R166" s="145">
        <f>Q166*H166</f>
        <v>0</v>
      </c>
      <c r="S166" s="145">
        <v>0</v>
      </c>
      <c r="T166" s="146">
        <f>S166*H166</f>
        <v>0</v>
      </c>
      <c r="AR166" s="147" t="s">
        <v>193</v>
      </c>
      <c r="AT166" s="147" t="s">
        <v>197</v>
      </c>
      <c r="AU166" s="147" t="s">
        <v>91</v>
      </c>
      <c r="AY166" s="17" t="s">
        <v>194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7" t="s">
        <v>21</v>
      </c>
      <c r="BK166" s="148">
        <f>ROUND(I166*H166,2)</f>
        <v>0</v>
      </c>
      <c r="BL166" s="17" t="s">
        <v>193</v>
      </c>
      <c r="BM166" s="147" t="s">
        <v>964</v>
      </c>
    </row>
    <row r="167" spans="2:65" s="1" customFormat="1" ht="29.25">
      <c r="B167" s="32"/>
      <c r="D167" s="149" t="s">
        <v>202</v>
      </c>
      <c r="F167" s="150" t="s">
        <v>965</v>
      </c>
      <c r="I167" s="151"/>
      <c r="L167" s="32"/>
      <c r="M167" s="152"/>
      <c r="T167" s="56"/>
      <c r="AT167" s="17" t="s">
        <v>202</v>
      </c>
      <c r="AU167" s="17" t="s">
        <v>91</v>
      </c>
    </row>
    <row r="168" spans="2:65" s="1" customFormat="1" ht="11.25">
      <c r="B168" s="32"/>
      <c r="D168" s="156" t="s">
        <v>275</v>
      </c>
      <c r="F168" s="157" t="s">
        <v>966</v>
      </c>
      <c r="I168" s="151"/>
      <c r="L168" s="32"/>
      <c r="M168" s="152"/>
      <c r="T168" s="56"/>
      <c r="AT168" s="17" t="s">
        <v>275</v>
      </c>
      <c r="AU168" s="17" t="s">
        <v>91</v>
      </c>
    </row>
    <row r="169" spans="2:65" s="12" customFormat="1" ht="11.25">
      <c r="B169" s="158"/>
      <c r="D169" s="149" t="s">
        <v>283</v>
      </c>
      <c r="E169" s="159" t="s">
        <v>1</v>
      </c>
      <c r="F169" s="160" t="s">
        <v>967</v>
      </c>
      <c r="H169" s="161">
        <v>7.92</v>
      </c>
      <c r="I169" s="162"/>
      <c r="L169" s="158"/>
      <c r="M169" s="163"/>
      <c r="T169" s="164"/>
      <c r="AT169" s="159" t="s">
        <v>283</v>
      </c>
      <c r="AU169" s="159" t="s">
        <v>91</v>
      </c>
      <c r="AV169" s="12" t="s">
        <v>91</v>
      </c>
      <c r="AW169" s="12" t="s">
        <v>38</v>
      </c>
      <c r="AX169" s="12" t="s">
        <v>21</v>
      </c>
      <c r="AY169" s="159" t="s">
        <v>194</v>
      </c>
    </row>
    <row r="170" spans="2:65" s="12" customFormat="1" ht="11.25">
      <c r="B170" s="158"/>
      <c r="D170" s="149" t="s">
        <v>283</v>
      </c>
      <c r="F170" s="160" t="s">
        <v>968</v>
      </c>
      <c r="H170" s="161">
        <v>3.96</v>
      </c>
      <c r="I170" s="162"/>
      <c r="L170" s="158"/>
      <c r="M170" s="163"/>
      <c r="T170" s="164"/>
      <c r="AT170" s="159" t="s">
        <v>283</v>
      </c>
      <c r="AU170" s="159" t="s">
        <v>91</v>
      </c>
      <c r="AV170" s="12" t="s">
        <v>91</v>
      </c>
      <c r="AW170" s="12" t="s">
        <v>4</v>
      </c>
      <c r="AX170" s="12" t="s">
        <v>21</v>
      </c>
      <c r="AY170" s="159" t="s">
        <v>194</v>
      </c>
    </row>
    <row r="171" spans="2:65" s="1" customFormat="1" ht="33" customHeight="1">
      <c r="B171" s="32"/>
      <c r="C171" s="136" t="s">
        <v>246</v>
      </c>
      <c r="D171" s="136" t="s">
        <v>197</v>
      </c>
      <c r="E171" s="137" t="s">
        <v>969</v>
      </c>
      <c r="F171" s="138" t="s">
        <v>970</v>
      </c>
      <c r="G171" s="139" t="s">
        <v>279</v>
      </c>
      <c r="H171" s="140">
        <v>81.962999999999994</v>
      </c>
      <c r="I171" s="141"/>
      <c r="J171" s="142">
        <f>ROUND(I171*H171,2)</f>
        <v>0</v>
      </c>
      <c r="K171" s="138" t="s">
        <v>272</v>
      </c>
      <c r="L171" s="32"/>
      <c r="M171" s="143" t="s">
        <v>1</v>
      </c>
      <c r="N171" s="144" t="s">
        <v>48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193</v>
      </c>
      <c r="AT171" s="147" t="s">
        <v>197</v>
      </c>
      <c r="AU171" s="147" t="s">
        <v>91</v>
      </c>
      <c r="AY171" s="17" t="s">
        <v>194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21</v>
      </c>
      <c r="BK171" s="148">
        <f>ROUND(I171*H171,2)</f>
        <v>0</v>
      </c>
      <c r="BL171" s="17" t="s">
        <v>193</v>
      </c>
      <c r="BM171" s="147" t="s">
        <v>971</v>
      </c>
    </row>
    <row r="172" spans="2:65" s="1" customFormat="1" ht="29.25">
      <c r="B172" s="32"/>
      <c r="D172" s="149" t="s">
        <v>202</v>
      </c>
      <c r="F172" s="150" t="s">
        <v>972</v>
      </c>
      <c r="I172" s="151"/>
      <c r="L172" s="32"/>
      <c r="M172" s="152"/>
      <c r="T172" s="56"/>
      <c r="AT172" s="17" t="s">
        <v>202</v>
      </c>
      <c r="AU172" s="17" t="s">
        <v>91</v>
      </c>
    </row>
    <row r="173" spans="2:65" s="1" customFormat="1" ht="11.25">
      <c r="B173" s="32"/>
      <c r="D173" s="156" t="s">
        <v>275</v>
      </c>
      <c r="F173" s="157" t="s">
        <v>973</v>
      </c>
      <c r="I173" s="151"/>
      <c r="L173" s="32"/>
      <c r="M173" s="152"/>
      <c r="T173" s="56"/>
      <c r="AT173" s="17" t="s">
        <v>275</v>
      </c>
      <c r="AU173" s="17" t="s">
        <v>91</v>
      </c>
    </row>
    <row r="174" spans="2:65" s="14" customFormat="1" ht="11.25">
      <c r="B174" s="182"/>
      <c r="D174" s="149" t="s">
        <v>283</v>
      </c>
      <c r="E174" s="183" t="s">
        <v>1</v>
      </c>
      <c r="F174" s="184" t="s">
        <v>974</v>
      </c>
      <c r="H174" s="183" t="s">
        <v>1</v>
      </c>
      <c r="I174" s="185"/>
      <c r="L174" s="182"/>
      <c r="M174" s="186"/>
      <c r="T174" s="187"/>
      <c r="AT174" s="183" t="s">
        <v>283</v>
      </c>
      <c r="AU174" s="183" t="s">
        <v>91</v>
      </c>
      <c r="AV174" s="14" t="s">
        <v>21</v>
      </c>
      <c r="AW174" s="14" t="s">
        <v>4</v>
      </c>
      <c r="AX174" s="14" t="s">
        <v>83</v>
      </c>
      <c r="AY174" s="183" t="s">
        <v>194</v>
      </c>
    </row>
    <row r="175" spans="2:65" s="12" customFormat="1" ht="11.25">
      <c r="B175" s="158"/>
      <c r="D175" s="149" t="s">
        <v>283</v>
      </c>
      <c r="E175" s="159" t="s">
        <v>1</v>
      </c>
      <c r="F175" s="160" t="s">
        <v>975</v>
      </c>
      <c r="H175" s="161">
        <v>87.495000000000005</v>
      </c>
      <c r="I175" s="162"/>
      <c r="L175" s="158"/>
      <c r="M175" s="163"/>
      <c r="T175" s="164"/>
      <c r="AT175" s="159" t="s">
        <v>283</v>
      </c>
      <c r="AU175" s="159" t="s">
        <v>91</v>
      </c>
      <c r="AV175" s="12" t="s">
        <v>91</v>
      </c>
      <c r="AW175" s="12" t="s">
        <v>38</v>
      </c>
      <c r="AX175" s="12" t="s">
        <v>83</v>
      </c>
      <c r="AY175" s="159" t="s">
        <v>194</v>
      </c>
    </row>
    <row r="176" spans="2:65" s="14" customFormat="1" ht="11.25">
      <c r="B176" s="182"/>
      <c r="D176" s="149" t="s">
        <v>283</v>
      </c>
      <c r="E176" s="183" t="s">
        <v>1</v>
      </c>
      <c r="F176" s="184" t="s">
        <v>976</v>
      </c>
      <c r="H176" s="183" t="s">
        <v>1</v>
      </c>
      <c r="I176" s="185"/>
      <c r="L176" s="182"/>
      <c r="M176" s="186"/>
      <c r="T176" s="187"/>
      <c r="AT176" s="183" t="s">
        <v>283</v>
      </c>
      <c r="AU176" s="183" t="s">
        <v>91</v>
      </c>
      <c r="AV176" s="14" t="s">
        <v>21</v>
      </c>
      <c r="AW176" s="14" t="s">
        <v>4</v>
      </c>
      <c r="AX176" s="14" t="s">
        <v>83</v>
      </c>
      <c r="AY176" s="183" t="s">
        <v>194</v>
      </c>
    </row>
    <row r="177" spans="2:65" s="12" customFormat="1" ht="11.25">
      <c r="B177" s="158"/>
      <c r="D177" s="149" t="s">
        <v>283</v>
      </c>
      <c r="E177" s="159" t="s">
        <v>1</v>
      </c>
      <c r="F177" s="160" t="s">
        <v>977</v>
      </c>
      <c r="H177" s="161">
        <v>144.84800000000001</v>
      </c>
      <c r="I177" s="162"/>
      <c r="L177" s="158"/>
      <c r="M177" s="163"/>
      <c r="T177" s="164"/>
      <c r="AT177" s="159" t="s">
        <v>283</v>
      </c>
      <c r="AU177" s="159" t="s">
        <v>91</v>
      </c>
      <c r="AV177" s="12" t="s">
        <v>91</v>
      </c>
      <c r="AW177" s="12" t="s">
        <v>38</v>
      </c>
      <c r="AX177" s="12" t="s">
        <v>83</v>
      </c>
      <c r="AY177" s="159" t="s">
        <v>194</v>
      </c>
    </row>
    <row r="178" spans="2:65" s="14" customFormat="1" ht="11.25">
      <c r="B178" s="182"/>
      <c r="D178" s="149" t="s">
        <v>283</v>
      </c>
      <c r="E178" s="183" t="s">
        <v>1</v>
      </c>
      <c r="F178" s="184" t="s">
        <v>978</v>
      </c>
      <c r="H178" s="183" t="s">
        <v>1</v>
      </c>
      <c r="I178" s="185"/>
      <c r="L178" s="182"/>
      <c r="M178" s="186"/>
      <c r="T178" s="187"/>
      <c r="AT178" s="183" t="s">
        <v>283</v>
      </c>
      <c r="AU178" s="183" t="s">
        <v>91</v>
      </c>
      <c r="AV178" s="14" t="s">
        <v>21</v>
      </c>
      <c r="AW178" s="14" t="s">
        <v>4</v>
      </c>
      <c r="AX178" s="14" t="s">
        <v>83</v>
      </c>
      <c r="AY178" s="183" t="s">
        <v>194</v>
      </c>
    </row>
    <row r="179" spans="2:65" s="12" customFormat="1" ht="22.5">
      <c r="B179" s="158"/>
      <c r="D179" s="149" t="s">
        <v>283</v>
      </c>
      <c r="E179" s="159" t="s">
        <v>1</v>
      </c>
      <c r="F179" s="160" t="s">
        <v>979</v>
      </c>
      <c r="H179" s="161">
        <v>164.07499999999999</v>
      </c>
      <c r="I179" s="162"/>
      <c r="L179" s="158"/>
      <c r="M179" s="163"/>
      <c r="T179" s="164"/>
      <c r="AT179" s="159" t="s">
        <v>283</v>
      </c>
      <c r="AU179" s="159" t="s">
        <v>91</v>
      </c>
      <c r="AV179" s="12" t="s">
        <v>91</v>
      </c>
      <c r="AW179" s="12" t="s">
        <v>38</v>
      </c>
      <c r="AX179" s="12" t="s">
        <v>83</v>
      </c>
      <c r="AY179" s="159" t="s">
        <v>194</v>
      </c>
    </row>
    <row r="180" spans="2:65" s="14" customFormat="1" ht="11.25">
      <c r="B180" s="182"/>
      <c r="D180" s="149" t="s">
        <v>283</v>
      </c>
      <c r="E180" s="183" t="s">
        <v>1</v>
      </c>
      <c r="F180" s="184" t="s">
        <v>980</v>
      </c>
      <c r="H180" s="183" t="s">
        <v>1</v>
      </c>
      <c r="I180" s="185"/>
      <c r="L180" s="182"/>
      <c r="M180" s="186"/>
      <c r="T180" s="187"/>
      <c r="AT180" s="183" t="s">
        <v>283</v>
      </c>
      <c r="AU180" s="183" t="s">
        <v>91</v>
      </c>
      <c r="AV180" s="14" t="s">
        <v>21</v>
      </c>
      <c r="AW180" s="14" t="s">
        <v>38</v>
      </c>
      <c r="AX180" s="14" t="s">
        <v>83</v>
      </c>
      <c r="AY180" s="183" t="s">
        <v>194</v>
      </c>
    </row>
    <row r="181" spans="2:65" s="12" customFormat="1" ht="11.25">
      <c r="B181" s="158"/>
      <c r="D181" s="149" t="s">
        <v>283</v>
      </c>
      <c r="E181" s="159" t="s">
        <v>1</v>
      </c>
      <c r="F181" s="160" t="s">
        <v>981</v>
      </c>
      <c r="H181" s="161">
        <v>150</v>
      </c>
      <c r="I181" s="162"/>
      <c r="L181" s="158"/>
      <c r="M181" s="163"/>
      <c r="T181" s="164"/>
      <c r="AT181" s="159" t="s">
        <v>283</v>
      </c>
      <c r="AU181" s="159" t="s">
        <v>91</v>
      </c>
      <c r="AV181" s="12" t="s">
        <v>91</v>
      </c>
      <c r="AW181" s="12" t="s">
        <v>38</v>
      </c>
      <c r="AX181" s="12" t="s">
        <v>83</v>
      </c>
      <c r="AY181" s="159" t="s">
        <v>194</v>
      </c>
    </row>
    <row r="182" spans="2:65" s="13" customFormat="1" ht="11.25">
      <c r="B182" s="165"/>
      <c r="D182" s="149" t="s">
        <v>283</v>
      </c>
      <c r="E182" s="166" t="s">
        <v>1</v>
      </c>
      <c r="F182" s="167" t="s">
        <v>285</v>
      </c>
      <c r="H182" s="168">
        <v>546.41800000000001</v>
      </c>
      <c r="I182" s="169"/>
      <c r="L182" s="165"/>
      <c r="M182" s="170"/>
      <c r="T182" s="171"/>
      <c r="AT182" s="166" t="s">
        <v>283</v>
      </c>
      <c r="AU182" s="166" t="s">
        <v>91</v>
      </c>
      <c r="AV182" s="13" t="s">
        <v>193</v>
      </c>
      <c r="AW182" s="13" t="s">
        <v>4</v>
      </c>
      <c r="AX182" s="13" t="s">
        <v>21</v>
      </c>
      <c r="AY182" s="166" t="s">
        <v>194</v>
      </c>
    </row>
    <row r="183" spans="2:65" s="12" customFormat="1" ht="11.25">
      <c r="B183" s="158"/>
      <c r="D183" s="149" t="s">
        <v>283</v>
      </c>
      <c r="F183" s="160" t="s">
        <v>982</v>
      </c>
      <c r="H183" s="161">
        <v>81.962999999999994</v>
      </c>
      <c r="I183" s="162"/>
      <c r="L183" s="158"/>
      <c r="M183" s="163"/>
      <c r="T183" s="164"/>
      <c r="AT183" s="159" t="s">
        <v>283</v>
      </c>
      <c r="AU183" s="159" t="s">
        <v>91</v>
      </c>
      <c r="AV183" s="12" t="s">
        <v>91</v>
      </c>
      <c r="AW183" s="12" t="s">
        <v>4</v>
      </c>
      <c r="AX183" s="12" t="s">
        <v>21</v>
      </c>
      <c r="AY183" s="159" t="s">
        <v>194</v>
      </c>
    </row>
    <row r="184" spans="2:65" s="1" customFormat="1" ht="33" customHeight="1">
      <c r="B184" s="32"/>
      <c r="C184" s="136" t="s">
        <v>8</v>
      </c>
      <c r="D184" s="136" t="s">
        <v>197</v>
      </c>
      <c r="E184" s="137" t="s">
        <v>983</v>
      </c>
      <c r="F184" s="138" t="s">
        <v>984</v>
      </c>
      <c r="G184" s="139" t="s">
        <v>279</v>
      </c>
      <c r="H184" s="140">
        <v>3.96</v>
      </c>
      <c r="I184" s="141"/>
      <c r="J184" s="142">
        <f>ROUND(I184*H184,2)</f>
        <v>0</v>
      </c>
      <c r="K184" s="138" t="s">
        <v>272</v>
      </c>
      <c r="L184" s="32"/>
      <c r="M184" s="143" t="s">
        <v>1</v>
      </c>
      <c r="N184" s="144" t="s">
        <v>48</v>
      </c>
      <c r="P184" s="145">
        <f>O184*H184</f>
        <v>0</v>
      </c>
      <c r="Q184" s="145">
        <v>0</v>
      </c>
      <c r="R184" s="145">
        <f>Q184*H184</f>
        <v>0</v>
      </c>
      <c r="S184" s="145">
        <v>0</v>
      </c>
      <c r="T184" s="146">
        <f>S184*H184</f>
        <v>0</v>
      </c>
      <c r="AR184" s="147" t="s">
        <v>193</v>
      </c>
      <c r="AT184" s="147" t="s">
        <v>197</v>
      </c>
      <c r="AU184" s="147" t="s">
        <v>91</v>
      </c>
      <c r="AY184" s="17" t="s">
        <v>194</v>
      </c>
      <c r="BE184" s="148">
        <f>IF(N184="základní",J184,0)</f>
        <v>0</v>
      </c>
      <c r="BF184" s="148">
        <f>IF(N184="snížená",J184,0)</f>
        <v>0</v>
      </c>
      <c r="BG184" s="148">
        <f>IF(N184="zákl. přenesená",J184,0)</f>
        <v>0</v>
      </c>
      <c r="BH184" s="148">
        <f>IF(N184="sníž. přenesená",J184,0)</f>
        <v>0</v>
      </c>
      <c r="BI184" s="148">
        <f>IF(N184="nulová",J184,0)</f>
        <v>0</v>
      </c>
      <c r="BJ184" s="17" t="s">
        <v>21</v>
      </c>
      <c r="BK184" s="148">
        <f>ROUND(I184*H184,2)</f>
        <v>0</v>
      </c>
      <c r="BL184" s="17" t="s">
        <v>193</v>
      </c>
      <c r="BM184" s="147" t="s">
        <v>985</v>
      </c>
    </row>
    <row r="185" spans="2:65" s="1" customFormat="1" ht="29.25">
      <c r="B185" s="32"/>
      <c r="D185" s="149" t="s">
        <v>202</v>
      </c>
      <c r="F185" s="150" t="s">
        <v>986</v>
      </c>
      <c r="I185" s="151"/>
      <c r="L185" s="32"/>
      <c r="M185" s="152"/>
      <c r="T185" s="56"/>
      <c r="AT185" s="17" t="s">
        <v>202</v>
      </c>
      <c r="AU185" s="17" t="s">
        <v>91</v>
      </c>
    </row>
    <row r="186" spans="2:65" s="1" customFormat="1" ht="11.25">
      <c r="B186" s="32"/>
      <c r="D186" s="156" t="s">
        <v>275</v>
      </c>
      <c r="F186" s="157" t="s">
        <v>987</v>
      </c>
      <c r="I186" s="151"/>
      <c r="L186" s="32"/>
      <c r="M186" s="152"/>
      <c r="T186" s="56"/>
      <c r="AT186" s="17" t="s">
        <v>275</v>
      </c>
      <c r="AU186" s="17" t="s">
        <v>91</v>
      </c>
    </row>
    <row r="187" spans="2:65" s="12" customFormat="1" ht="11.25">
      <c r="B187" s="158"/>
      <c r="D187" s="149" t="s">
        <v>283</v>
      </c>
      <c r="F187" s="160" t="s">
        <v>968</v>
      </c>
      <c r="H187" s="161">
        <v>3.96</v>
      </c>
      <c r="I187" s="162"/>
      <c r="L187" s="158"/>
      <c r="M187" s="163"/>
      <c r="T187" s="164"/>
      <c r="AT187" s="159" t="s">
        <v>283</v>
      </c>
      <c r="AU187" s="159" t="s">
        <v>91</v>
      </c>
      <c r="AV187" s="12" t="s">
        <v>91</v>
      </c>
      <c r="AW187" s="12" t="s">
        <v>4</v>
      </c>
      <c r="AX187" s="12" t="s">
        <v>21</v>
      </c>
      <c r="AY187" s="159" t="s">
        <v>194</v>
      </c>
    </row>
    <row r="188" spans="2:65" s="1" customFormat="1" ht="33" customHeight="1">
      <c r="B188" s="32"/>
      <c r="C188" s="136" t="s">
        <v>255</v>
      </c>
      <c r="D188" s="136" t="s">
        <v>197</v>
      </c>
      <c r="E188" s="137" t="s">
        <v>988</v>
      </c>
      <c r="F188" s="138" t="s">
        <v>989</v>
      </c>
      <c r="G188" s="139" t="s">
        <v>279</v>
      </c>
      <c r="H188" s="140">
        <v>81.962999999999994</v>
      </c>
      <c r="I188" s="141"/>
      <c r="J188" s="142">
        <f>ROUND(I188*H188,2)</f>
        <v>0</v>
      </c>
      <c r="K188" s="138" t="s">
        <v>272</v>
      </c>
      <c r="L188" s="32"/>
      <c r="M188" s="143" t="s">
        <v>1</v>
      </c>
      <c r="N188" s="144" t="s">
        <v>48</v>
      </c>
      <c r="P188" s="145">
        <f>O188*H188</f>
        <v>0</v>
      </c>
      <c r="Q188" s="145">
        <v>0</v>
      </c>
      <c r="R188" s="145">
        <f>Q188*H188</f>
        <v>0</v>
      </c>
      <c r="S188" s="145">
        <v>0</v>
      </c>
      <c r="T188" s="146">
        <f>S188*H188</f>
        <v>0</v>
      </c>
      <c r="AR188" s="147" t="s">
        <v>193</v>
      </c>
      <c r="AT188" s="147" t="s">
        <v>197</v>
      </c>
      <c r="AU188" s="147" t="s">
        <v>91</v>
      </c>
      <c r="AY188" s="17" t="s">
        <v>194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21</v>
      </c>
      <c r="BK188" s="148">
        <f>ROUND(I188*H188,2)</f>
        <v>0</v>
      </c>
      <c r="BL188" s="17" t="s">
        <v>193</v>
      </c>
      <c r="BM188" s="147" t="s">
        <v>990</v>
      </c>
    </row>
    <row r="189" spans="2:65" s="1" customFormat="1" ht="29.25">
      <c r="B189" s="32"/>
      <c r="D189" s="149" t="s">
        <v>202</v>
      </c>
      <c r="F189" s="150" t="s">
        <v>991</v>
      </c>
      <c r="I189" s="151"/>
      <c r="L189" s="32"/>
      <c r="M189" s="152"/>
      <c r="T189" s="56"/>
      <c r="AT189" s="17" t="s">
        <v>202</v>
      </c>
      <c r="AU189" s="17" t="s">
        <v>91</v>
      </c>
    </row>
    <row r="190" spans="2:65" s="1" customFormat="1" ht="11.25">
      <c r="B190" s="32"/>
      <c r="D190" s="156" t="s">
        <v>275</v>
      </c>
      <c r="F190" s="157" t="s">
        <v>992</v>
      </c>
      <c r="I190" s="151"/>
      <c r="L190" s="32"/>
      <c r="M190" s="152"/>
      <c r="T190" s="56"/>
      <c r="AT190" s="17" t="s">
        <v>275</v>
      </c>
      <c r="AU190" s="17" t="s">
        <v>91</v>
      </c>
    </row>
    <row r="191" spans="2:65" s="12" customFormat="1" ht="11.25">
      <c r="B191" s="158"/>
      <c r="D191" s="149" t="s">
        <v>283</v>
      </c>
      <c r="F191" s="160" t="s">
        <v>982</v>
      </c>
      <c r="H191" s="161">
        <v>81.962999999999994</v>
      </c>
      <c r="I191" s="162"/>
      <c r="L191" s="158"/>
      <c r="M191" s="163"/>
      <c r="T191" s="164"/>
      <c r="AT191" s="159" t="s">
        <v>283</v>
      </c>
      <c r="AU191" s="159" t="s">
        <v>91</v>
      </c>
      <c r="AV191" s="12" t="s">
        <v>91</v>
      </c>
      <c r="AW191" s="12" t="s">
        <v>4</v>
      </c>
      <c r="AX191" s="12" t="s">
        <v>21</v>
      </c>
      <c r="AY191" s="159" t="s">
        <v>194</v>
      </c>
    </row>
    <row r="192" spans="2:65" s="1" customFormat="1" ht="33" customHeight="1">
      <c r="B192" s="32"/>
      <c r="C192" s="136" t="s">
        <v>340</v>
      </c>
      <c r="D192" s="136" t="s">
        <v>197</v>
      </c>
      <c r="E192" s="137" t="s">
        <v>993</v>
      </c>
      <c r="F192" s="138" t="s">
        <v>994</v>
      </c>
      <c r="G192" s="139" t="s">
        <v>279</v>
      </c>
      <c r="H192" s="140">
        <v>109.28400000000001</v>
      </c>
      <c r="I192" s="141"/>
      <c r="J192" s="142">
        <f>ROUND(I192*H192,2)</f>
        <v>0</v>
      </c>
      <c r="K192" s="138" t="s">
        <v>272</v>
      </c>
      <c r="L192" s="32"/>
      <c r="M192" s="143" t="s">
        <v>1</v>
      </c>
      <c r="N192" s="144" t="s">
        <v>48</v>
      </c>
      <c r="P192" s="145">
        <f>O192*H192</f>
        <v>0</v>
      </c>
      <c r="Q192" s="145">
        <v>0</v>
      </c>
      <c r="R192" s="145">
        <f>Q192*H192</f>
        <v>0</v>
      </c>
      <c r="S192" s="145">
        <v>0</v>
      </c>
      <c r="T192" s="146">
        <f>S192*H192</f>
        <v>0</v>
      </c>
      <c r="AR192" s="147" t="s">
        <v>193</v>
      </c>
      <c r="AT192" s="147" t="s">
        <v>197</v>
      </c>
      <c r="AU192" s="147" t="s">
        <v>91</v>
      </c>
      <c r="AY192" s="17" t="s">
        <v>194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7" t="s">
        <v>21</v>
      </c>
      <c r="BK192" s="148">
        <f>ROUND(I192*H192,2)</f>
        <v>0</v>
      </c>
      <c r="BL192" s="17" t="s">
        <v>193</v>
      </c>
      <c r="BM192" s="147" t="s">
        <v>995</v>
      </c>
    </row>
    <row r="193" spans="2:65" s="1" customFormat="1" ht="29.25">
      <c r="B193" s="32"/>
      <c r="D193" s="149" t="s">
        <v>202</v>
      </c>
      <c r="F193" s="150" t="s">
        <v>996</v>
      </c>
      <c r="I193" s="151"/>
      <c r="L193" s="32"/>
      <c r="M193" s="152"/>
      <c r="T193" s="56"/>
      <c r="AT193" s="17" t="s">
        <v>202</v>
      </c>
      <c r="AU193" s="17" t="s">
        <v>91</v>
      </c>
    </row>
    <row r="194" spans="2:65" s="1" customFormat="1" ht="11.25">
      <c r="B194" s="32"/>
      <c r="D194" s="156" t="s">
        <v>275</v>
      </c>
      <c r="F194" s="157" t="s">
        <v>997</v>
      </c>
      <c r="I194" s="151"/>
      <c r="L194" s="32"/>
      <c r="M194" s="152"/>
      <c r="T194" s="56"/>
      <c r="AT194" s="17" t="s">
        <v>275</v>
      </c>
      <c r="AU194" s="17" t="s">
        <v>91</v>
      </c>
    </row>
    <row r="195" spans="2:65" s="12" customFormat="1" ht="11.25">
      <c r="B195" s="158"/>
      <c r="D195" s="149" t="s">
        <v>283</v>
      </c>
      <c r="F195" s="160" t="s">
        <v>998</v>
      </c>
      <c r="H195" s="161">
        <v>109.28400000000001</v>
      </c>
      <c r="I195" s="162"/>
      <c r="L195" s="158"/>
      <c r="M195" s="163"/>
      <c r="T195" s="164"/>
      <c r="AT195" s="159" t="s">
        <v>283</v>
      </c>
      <c r="AU195" s="159" t="s">
        <v>91</v>
      </c>
      <c r="AV195" s="12" t="s">
        <v>91</v>
      </c>
      <c r="AW195" s="12" t="s">
        <v>4</v>
      </c>
      <c r="AX195" s="12" t="s">
        <v>21</v>
      </c>
      <c r="AY195" s="159" t="s">
        <v>194</v>
      </c>
    </row>
    <row r="196" spans="2:65" s="1" customFormat="1" ht="33" customHeight="1">
      <c r="B196" s="32"/>
      <c r="C196" s="136" t="s">
        <v>346</v>
      </c>
      <c r="D196" s="136" t="s">
        <v>197</v>
      </c>
      <c r="E196" s="137" t="s">
        <v>999</v>
      </c>
      <c r="F196" s="138" t="s">
        <v>1000</v>
      </c>
      <c r="G196" s="139" t="s">
        <v>279</v>
      </c>
      <c r="H196" s="140">
        <v>163.92500000000001</v>
      </c>
      <c r="I196" s="141"/>
      <c r="J196" s="142">
        <f>ROUND(I196*H196,2)</f>
        <v>0</v>
      </c>
      <c r="K196" s="138" t="s">
        <v>272</v>
      </c>
      <c r="L196" s="32"/>
      <c r="M196" s="143" t="s">
        <v>1</v>
      </c>
      <c r="N196" s="144" t="s">
        <v>48</v>
      </c>
      <c r="P196" s="145">
        <f>O196*H196</f>
        <v>0</v>
      </c>
      <c r="Q196" s="145">
        <v>0</v>
      </c>
      <c r="R196" s="145">
        <f>Q196*H196</f>
        <v>0</v>
      </c>
      <c r="S196" s="145">
        <v>0</v>
      </c>
      <c r="T196" s="146">
        <f>S196*H196</f>
        <v>0</v>
      </c>
      <c r="AR196" s="147" t="s">
        <v>193</v>
      </c>
      <c r="AT196" s="147" t="s">
        <v>197</v>
      </c>
      <c r="AU196" s="147" t="s">
        <v>91</v>
      </c>
      <c r="AY196" s="17" t="s">
        <v>194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7" t="s">
        <v>21</v>
      </c>
      <c r="BK196" s="148">
        <f>ROUND(I196*H196,2)</f>
        <v>0</v>
      </c>
      <c r="BL196" s="17" t="s">
        <v>193</v>
      </c>
      <c r="BM196" s="147" t="s">
        <v>1001</v>
      </c>
    </row>
    <row r="197" spans="2:65" s="1" customFormat="1" ht="29.25">
      <c r="B197" s="32"/>
      <c r="D197" s="149" t="s">
        <v>202</v>
      </c>
      <c r="F197" s="150" t="s">
        <v>1002</v>
      </c>
      <c r="I197" s="151"/>
      <c r="L197" s="32"/>
      <c r="M197" s="152"/>
      <c r="T197" s="56"/>
      <c r="AT197" s="17" t="s">
        <v>202</v>
      </c>
      <c r="AU197" s="17" t="s">
        <v>91</v>
      </c>
    </row>
    <row r="198" spans="2:65" s="1" customFormat="1" ht="11.25">
      <c r="B198" s="32"/>
      <c r="D198" s="156" t="s">
        <v>275</v>
      </c>
      <c r="F198" s="157" t="s">
        <v>1003</v>
      </c>
      <c r="I198" s="151"/>
      <c r="L198" s="32"/>
      <c r="M198" s="152"/>
      <c r="T198" s="56"/>
      <c r="AT198" s="17" t="s">
        <v>275</v>
      </c>
      <c r="AU198" s="17" t="s">
        <v>91</v>
      </c>
    </row>
    <row r="199" spans="2:65" s="12" customFormat="1" ht="11.25">
      <c r="B199" s="158"/>
      <c r="D199" s="149" t="s">
        <v>283</v>
      </c>
      <c r="F199" s="160" t="s">
        <v>1004</v>
      </c>
      <c r="H199" s="161">
        <v>163.92500000000001</v>
      </c>
      <c r="I199" s="162"/>
      <c r="L199" s="158"/>
      <c r="M199" s="163"/>
      <c r="T199" s="164"/>
      <c r="AT199" s="159" t="s">
        <v>283</v>
      </c>
      <c r="AU199" s="159" t="s">
        <v>91</v>
      </c>
      <c r="AV199" s="12" t="s">
        <v>91</v>
      </c>
      <c r="AW199" s="12" t="s">
        <v>4</v>
      </c>
      <c r="AX199" s="12" t="s">
        <v>21</v>
      </c>
      <c r="AY199" s="159" t="s">
        <v>194</v>
      </c>
    </row>
    <row r="200" spans="2:65" s="1" customFormat="1" ht="33" customHeight="1">
      <c r="B200" s="32"/>
      <c r="C200" s="136" t="s">
        <v>352</v>
      </c>
      <c r="D200" s="136" t="s">
        <v>197</v>
      </c>
      <c r="E200" s="137" t="s">
        <v>1005</v>
      </c>
      <c r="F200" s="138" t="s">
        <v>1006</v>
      </c>
      <c r="G200" s="139" t="s">
        <v>279</v>
      </c>
      <c r="H200" s="140">
        <v>27.321000000000002</v>
      </c>
      <c r="I200" s="141"/>
      <c r="J200" s="142">
        <f>ROUND(I200*H200,2)</f>
        <v>0</v>
      </c>
      <c r="K200" s="138" t="s">
        <v>272</v>
      </c>
      <c r="L200" s="32"/>
      <c r="M200" s="143" t="s">
        <v>1</v>
      </c>
      <c r="N200" s="144" t="s">
        <v>48</v>
      </c>
      <c r="P200" s="145">
        <f>O200*H200</f>
        <v>0</v>
      </c>
      <c r="Q200" s="145">
        <v>0</v>
      </c>
      <c r="R200" s="145">
        <f>Q200*H200</f>
        <v>0</v>
      </c>
      <c r="S200" s="145">
        <v>0</v>
      </c>
      <c r="T200" s="146">
        <f>S200*H200</f>
        <v>0</v>
      </c>
      <c r="AR200" s="147" t="s">
        <v>193</v>
      </c>
      <c r="AT200" s="147" t="s">
        <v>197</v>
      </c>
      <c r="AU200" s="147" t="s">
        <v>91</v>
      </c>
      <c r="AY200" s="17" t="s">
        <v>194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7" t="s">
        <v>21</v>
      </c>
      <c r="BK200" s="148">
        <f>ROUND(I200*H200,2)</f>
        <v>0</v>
      </c>
      <c r="BL200" s="17" t="s">
        <v>193</v>
      </c>
      <c r="BM200" s="147" t="s">
        <v>1007</v>
      </c>
    </row>
    <row r="201" spans="2:65" s="1" customFormat="1" ht="29.25">
      <c r="B201" s="32"/>
      <c r="D201" s="149" t="s">
        <v>202</v>
      </c>
      <c r="F201" s="150" t="s">
        <v>1008</v>
      </c>
      <c r="I201" s="151"/>
      <c r="L201" s="32"/>
      <c r="M201" s="152"/>
      <c r="T201" s="56"/>
      <c r="AT201" s="17" t="s">
        <v>202</v>
      </c>
      <c r="AU201" s="17" t="s">
        <v>91</v>
      </c>
    </row>
    <row r="202" spans="2:65" s="1" customFormat="1" ht="11.25">
      <c r="B202" s="32"/>
      <c r="D202" s="156" t="s">
        <v>275</v>
      </c>
      <c r="F202" s="157" t="s">
        <v>1009</v>
      </c>
      <c r="I202" s="151"/>
      <c r="L202" s="32"/>
      <c r="M202" s="152"/>
      <c r="T202" s="56"/>
      <c r="AT202" s="17" t="s">
        <v>275</v>
      </c>
      <c r="AU202" s="17" t="s">
        <v>91</v>
      </c>
    </row>
    <row r="203" spans="2:65" s="12" customFormat="1" ht="11.25">
      <c r="B203" s="158"/>
      <c r="D203" s="149" t="s">
        <v>283</v>
      </c>
      <c r="F203" s="160" t="s">
        <v>1010</v>
      </c>
      <c r="H203" s="161">
        <v>27.321000000000002</v>
      </c>
      <c r="I203" s="162"/>
      <c r="L203" s="158"/>
      <c r="M203" s="163"/>
      <c r="T203" s="164"/>
      <c r="AT203" s="159" t="s">
        <v>283</v>
      </c>
      <c r="AU203" s="159" t="s">
        <v>91</v>
      </c>
      <c r="AV203" s="12" t="s">
        <v>91</v>
      </c>
      <c r="AW203" s="12" t="s">
        <v>4</v>
      </c>
      <c r="AX203" s="12" t="s">
        <v>21</v>
      </c>
      <c r="AY203" s="159" t="s">
        <v>194</v>
      </c>
    </row>
    <row r="204" spans="2:65" s="1" customFormat="1" ht="33" customHeight="1">
      <c r="B204" s="32"/>
      <c r="C204" s="136" t="s">
        <v>360</v>
      </c>
      <c r="D204" s="136" t="s">
        <v>197</v>
      </c>
      <c r="E204" s="137" t="s">
        <v>1011</v>
      </c>
      <c r="F204" s="138" t="s">
        <v>1012</v>
      </c>
      <c r="G204" s="139" t="s">
        <v>279</v>
      </c>
      <c r="H204" s="140">
        <v>27.321000000000002</v>
      </c>
      <c r="I204" s="141"/>
      <c r="J204" s="142">
        <f>ROUND(I204*H204,2)</f>
        <v>0</v>
      </c>
      <c r="K204" s="138" t="s">
        <v>272</v>
      </c>
      <c r="L204" s="32"/>
      <c r="M204" s="143" t="s">
        <v>1</v>
      </c>
      <c r="N204" s="144" t="s">
        <v>48</v>
      </c>
      <c r="P204" s="145">
        <f>O204*H204</f>
        <v>0</v>
      </c>
      <c r="Q204" s="145">
        <v>2.4000000000000001E-4</v>
      </c>
      <c r="R204" s="145">
        <f>Q204*H204</f>
        <v>6.557040000000001E-3</v>
      </c>
      <c r="S204" s="145">
        <v>0</v>
      </c>
      <c r="T204" s="146">
        <f>S204*H204</f>
        <v>0</v>
      </c>
      <c r="AR204" s="147" t="s">
        <v>193</v>
      </c>
      <c r="AT204" s="147" t="s">
        <v>197</v>
      </c>
      <c r="AU204" s="147" t="s">
        <v>91</v>
      </c>
      <c r="AY204" s="17" t="s">
        <v>194</v>
      </c>
      <c r="BE204" s="148">
        <f>IF(N204="základní",J204,0)</f>
        <v>0</v>
      </c>
      <c r="BF204" s="148">
        <f>IF(N204="snížená",J204,0)</f>
        <v>0</v>
      </c>
      <c r="BG204" s="148">
        <f>IF(N204="zákl. přenesená",J204,0)</f>
        <v>0</v>
      </c>
      <c r="BH204" s="148">
        <f>IF(N204="sníž. přenesená",J204,0)</f>
        <v>0</v>
      </c>
      <c r="BI204" s="148">
        <f>IF(N204="nulová",J204,0)</f>
        <v>0</v>
      </c>
      <c r="BJ204" s="17" t="s">
        <v>21</v>
      </c>
      <c r="BK204" s="148">
        <f>ROUND(I204*H204,2)</f>
        <v>0</v>
      </c>
      <c r="BL204" s="17" t="s">
        <v>193</v>
      </c>
      <c r="BM204" s="147" t="s">
        <v>1013</v>
      </c>
    </row>
    <row r="205" spans="2:65" s="1" customFormat="1" ht="19.5">
      <c r="B205" s="32"/>
      <c r="D205" s="149" t="s">
        <v>202</v>
      </c>
      <c r="F205" s="150" t="s">
        <v>1014</v>
      </c>
      <c r="I205" s="151"/>
      <c r="L205" s="32"/>
      <c r="M205" s="152"/>
      <c r="T205" s="56"/>
      <c r="AT205" s="17" t="s">
        <v>202</v>
      </c>
      <c r="AU205" s="17" t="s">
        <v>91</v>
      </c>
    </row>
    <row r="206" spans="2:65" s="1" customFormat="1" ht="11.25">
      <c r="B206" s="32"/>
      <c r="D206" s="156" t="s">
        <v>275</v>
      </c>
      <c r="F206" s="157" t="s">
        <v>1015</v>
      </c>
      <c r="I206" s="151"/>
      <c r="L206" s="32"/>
      <c r="M206" s="152"/>
      <c r="T206" s="56"/>
      <c r="AT206" s="17" t="s">
        <v>275</v>
      </c>
      <c r="AU206" s="17" t="s">
        <v>91</v>
      </c>
    </row>
    <row r="207" spans="2:65" s="12" customFormat="1" ht="11.25">
      <c r="B207" s="158"/>
      <c r="D207" s="149" t="s">
        <v>283</v>
      </c>
      <c r="F207" s="160" t="s">
        <v>1010</v>
      </c>
      <c r="H207" s="161">
        <v>27.321000000000002</v>
      </c>
      <c r="I207" s="162"/>
      <c r="L207" s="158"/>
      <c r="M207" s="163"/>
      <c r="T207" s="164"/>
      <c r="AT207" s="159" t="s">
        <v>283</v>
      </c>
      <c r="AU207" s="159" t="s">
        <v>91</v>
      </c>
      <c r="AV207" s="12" t="s">
        <v>91</v>
      </c>
      <c r="AW207" s="12" t="s">
        <v>4</v>
      </c>
      <c r="AX207" s="12" t="s">
        <v>21</v>
      </c>
      <c r="AY207" s="159" t="s">
        <v>194</v>
      </c>
    </row>
    <row r="208" spans="2:65" s="1" customFormat="1" ht="33" customHeight="1">
      <c r="B208" s="32"/>
      <c r="C208" s="136" t="s">
        <v>479</v>
      </c>
      <c r="D208" s="136" t="s">
        <v>197</v>
      </c>
      <c r="E208" s="137" t="s">
        <v>1016</v>
      </c>
      <c r="F208" s="138" t="s">
        <v>1017</v>
      </c>
      <c r="G208" s="139" t="s">
        <v>279</v>
      </c>
      <c r="H208" s="140">
        <v>4.601</v>
      </c>
      <c r="I208" s="141"/>
      <c r="J208" s="142">
        <f>ROUND(I208*H208,2)</f>
        <v>0</v>
      </c>
      <c r="K208" s="138" t="s">
        <v>272</v>
      </c>
      <c r="L208" s="32"/>
      <c r="M208" s="143" t="s">
        <v>1</v>
      </c>
      <c r="N208" s="144" t="s">
        <v>48</v>
      </c>
      <c r="P208" s="145">
        <f>O208*H208</f>
        <v>0</v>
      </c>
      <c r="Q208" s="145">
        <v>0</v>
      </c>
      <c r="R208" s="145">
        <f>Q208*H208</f>
        <v>0</v>
      </c>
      <c r="S208" s="145">
        <v>0</v>
      </c>
      <c r="T208" s="146">
        <f>S208*H208</f>
        <v>0</v>
      </c>
      <c r="AR208" s="147" t="s">
        <v>193</v>
      </c>
      <c r="AT208" s="147" t="s">
        <v>197</v>
      </c>
      <c r="AU208" s="147" t="s">
        <v>91</v>
      </c>
      <c r="AY208" s="17" t="s">
        <v>194</v>
      </c>
      <c r="BE208" s="148">
        <f>IF(N208="základní",J208,0)</f>
        <v>0</v>
      </c>
      <c r="BF208" s="148">
        <f>IF(N208="snížená",J208,0)</f>
        <v>0</v>
      </c>
      <c r="BG208" s="148">
        <f>IF(N208="zákl. přenesená",J208,0)</f>
        <v>0</v>
      </c>
      <c r="BH208" s="148">
        <f>IF(N208="sníž. přenesená",J208,0)</f>
        <v>0</v>
      </c>
      <c r="BI208" s="148">
        <f>IF(N208="nulová",J208,0)</f>
        <v>0</v>
      </c>
      <c r="BJ208" s="17" t="s">
        <v>21</v>
      </c>
      <c r="BK208" s="148">
        <f>ROUND(I208*H208,2)</f>
        <v>0</v>
      </c>
      <c r="BL208" s="17" t="s">
        <v>193</v>
      </c>
      <c r="BM208" s="147" t="s">
        <v>1018</v>
      </c>
    </row>
    <row r="209" spans="2:65" s="1" customFormat="1" ht="29.25">
      <c r="B209" s="32"/>
      <c r="D209" s="149" t="s">
        <v>202</v>
      </c>
      <c r="F209" s="150" t="s">
        <v>1019</v>
      </c>
      <c r="I209" s="151"/>
      <c r="L209" s="32"/>
      <c r="M209" s="152"/>
      <c r="T209" s="56"/>
      <c r="AT209" s="17" t="s">
        <v>202</v>
      </c>
      <c r="AU209" s="17" t="s">
        <v>91</v>
      </c>
    </row>
    <row r="210" spans="2:65" s="1" customFormat="1" ht="11.25">
      <c r="B210" s="32"/>
      <c r="D210" s="156" t="s">
        <v>275</v>
      </c>
      <c r="F210" s="157" t="s">
        <v>1020</v>
      </c>
      <c r="I210" s="151"/>
      <c r="L210" s="32"/>
      <c r="M210" s="152"/>
      <c r="T210" s="56"/>
      <c r="AT210" s="17" t="s">
        <v>275</v>
      </c>
      <c r="AU210" s="17" t="s">
        <v>91</v>
      </c>
    </row>
    <row r="211" spans="2:65" s="12" customFormat="1" ht="11.25">
      <c r="B211" s="158"/>
      <c r="D211" s="149" t="s">
        <v>283</v>
      </c>
      <c r="F211" s="160" t="s">
        <v>956</v>
      </c>
      <c r="H211" s="161">
        <v>4.601</v>
      </c>
      <c r="I211" s="162"/>
      <c r="L211" s="158"/>
      <c r="M211" s="163"/>
      <c r="T211" s="164"/>
      <c r="AT211" s="159" t="s">
        <v>283</v>
      </c>
      <c r="AU211" s="159" t="s">
        <v>91</v>
      </c>
      <c r="AV211" s="12" t="s">
        <v>91</v>
      </c>
      <c r="AW211" s="12" t="s">
        <v>4</v>
      </c>
      <c r="AX211" s="12" t="s">
        <v>21</v>
      </c>
      <c r="AY211" s="159" t="s">
        <v>194</v>
      </c>
    </row>
    <row r="212" spans="2:65" s="1" customFormat="1" ht="33" customHeight="1">
      <c r="B212" s="32"/>
      <c r="C212" s="136" t="s">
        <v>484</v>
      </c>
      <c r="D212" s="136" t="s">
        <v>197</v>
      </c>
      <c r="E212" s="137" t="s">
        <v>1021</v>
      </c>
      <c r="F212" s="138" t="s">
        <v>1022</v>
      </c>
      <c r="G212" s="139" t="s">
        <v>279</v>
      </c>
      <c r="H212" s="140">
        <v>27.321000000000002</v>
      </c>
      <c r="I212" s="141"/>
      <c r="J212" s="142">
        <f>ROUND(I212*H212,2)</f>
        <v>0</v>
      </c>
      <c r="K212" s="138" t="s">
        <v>272</v>
      </c>
      <c r="L212" s="32"/>
      <c r="M212" s="143" t="s">
        <v>1</v>
      </c>
      <c r="N212" s="144" t="s">
        <v>48</v>
      </c>
      <c r="P212" s="145">
        <f>O212*H212</f>
        <v>0</v>
      </c>
      <c r="Q212" s="145">
        <v>0</v>
      </c>
      <c r="R212" s="145">
        <f>Q212*H212</f>
        <v>0</v>
      </c>
      <c r="S212" s="145">
        <v>0</v>
      </c>
      <c r="T212" s="146">
        <f>S212*H212</f>
        <v>0</v>
      </c>
      <c r="AR212" s="147" t="s">
        <v>193</v>
      </c>
      <c r="AT212" s="147" t="s">
        <v>197</v>
      </c>
      <c r="AU212" s="147" t="s">
        <v>91</v>
      </c>
      <c r="AY212" s="17" t="s">
        <v>194</v>
      </c>
      <c r="BE212" s="148">
        <f>IF(N212="základní",J212,0)</f>
        <v>0</v>
      </c>
      <c r="BF212" s="148">
        <f>IF(N212="snížená",J212,0)</f>
        <v>0</v>
      </c>
      <c r="BG212" s="148">
        <f>IF(N212="zákl. přenesená",J212,0)</f>
        <v>0</v>
      </c>
      <c r="BH212" s="148">
        <f>IF(N212="sníž. přenesená",J212,0)</f>
        <v>0</v>
      </c>
      <c r="BI212" s="148">
        <f>IF(N212="nulová",J212,0)</f>
        <v>0</v>
      </c>
      <c r="BJ212" s="17" t="s">
        <v>21</v>
      </c>
      <c r="BK212" s="148">
        <f>ROUND(I212*H212,2)</f>
        <v>0</v>
      </c>
      <c r="BL212" s="17" t="s">
        <v>193</v>
      </c>
      <c r="BM212" s="147" t="s">
        <v>1023</v>
      </c>
    </row>
    <row r="213" spans="2:65" s="1" customFormat="1" ht="29.25">
      <c r="B213" s="32"/>
      <c r="D213" s="149" t="s">
        <v>202</v>
      </c>
      <c r="F213" s="150" t="s">
        <v>1024</v>
      </c>
      <c r="I213" s="151"/>
      <c r="L213" s="32"/>
      <c r="M213" s="152"/>
      <c r="T213" s="56"/>
      <c r="AT213" s="17" t="s">
        <v>202</v>
      </c>
      <c r="AU213" s="17" t="s">
        <v>91</v>
      </c>
    </row>
    <row r="214" spans="2:65" s="1" customFormat="1" ht="11.25">
      <c r="B214" s="32"/>
      <c r="D214" s="156" t="s">
        <v>275</v>
      </c>
      <c r="F214" s="157" t="s">
        <v>1025</v>
      </c>
      <c r="I214" s="151"/>
      <c r="L214" s="32"/>
      <c r="M214" s="152"/>
      <c r="T214" s="56"/>
      <c r="AT214" s="17" t="s">
        <v>275</v>
      </c>
      <c r="AU214" s="17" t="s">
        <v>91</v>
      </c>
    </row>
    <row r="215" spans="2:65" s="12" customFormat="1" ht="11.25">
      <c r="B215" s="158"/>
      <c r="D215" s="149" t="s">
        <v>283</v>
      </c>
      <c r="F215" s="160" t="s">
        <v>1010</v>
      </c>
      <c r="H215" s="161">
        <v>27.321000000000002</v>
      </c>
      <c r="I215" s="162"/>
      <c r="L215" s="158"/>
      <c r="M215" s="163"/>
      <c r="T215" s="164"/>
      <c r="AT215" s="159" t="s">
        <v>283</v>
      </c>
      <c r="AU215" s="159" t="s">
        <v>91</v>
      </c>
      <c r="AV215" s="12" t="s">
        <v>91</v>
      </c>
      <c r="AW215" s="12" t="s">
        <v>4</v>
      </c>
      <c r="AX215" s="12" t="s">
        <v>21</v>
      </c>
      <c r="AY215" s="159" t="s">
        <v>194</v>
      </c>
    </row>
    <row r="216" spans="2:65" s="1" customFormat="1" ht="33" customHeight="1">
      <c r="B216" s="32"/>
      <c r="C216" s="136" t="s">
        <v>489</v>
      </c>
      <c r="D216" s="136" t="s">
        <v>197</v>
      </c>
      <c r="E216" s="137" t="s">
        <v>1026</v>
      </c>
      <c r="F216" s="138" t="s">
        <v>1027</v>
      </c>
      <c r="G216" s="139" t="s">
        <v>279</v>
      </c>
      <c r="H216" s="140">
        <v>4.601</v>
      </c>
      <c r="I216" s="141"/>
      <c r="J216" s="142">
        <f>ROUND(I216*H216,2)</f>
        <v>0</v>
      </c>
      <c r="K216" s="138" t="s">
        <v>272</v>
      </c>
      <c r="L216" s="32"/>
      <c r="M216" s="143" t="s">
        <v>1</v>
      </c>
      <c r="N216" s="144" t="s">
        <v>48</v>
      </c>
      <c r="P216" s="145">
        <f>O216*H216</f>
        <v>0</v>
      </c>
      <c r="Q216" s="145">
        <v>0</v>
      </c>
      <c r="R216" s="145">
        <f>Q216*H216</f>
        <v>0</v>
      </c>
      <c r="S216" s="145">
        <v>0</v>
      </c>
      <c r="T216" s="146">
        <f>S216*H216</f>
        <v>0</v>
      </c>
      <c r="AR216" s="147" t="s">
        <v>193</v>
      </c>
      <c r="AT216" s="147" t="s">
        <v>197</v>
      </c>
      <c r="AU216" s="147" t="s">
        <v>91</v>
      </c>
      <c r="AY216" s="17" t="s">
        <v>194</v>
      </c>
      <c r="BE216" s="148">
        <f>IF(N216="základní",J216,0)</f>
        <v>0</v>
      </c>
      <c r="BF216" s="148">
        <f>IF(N216="snížená",J216,0)</f>
        <v>0</v>
      </c>
      <c r="BG216" s="148">
        <f>IF(N216="zákl. přenesená",J216,0)</f>
        <v>0</v>
      </c>
      <c r="BH216" s="148">
        <f>IF(N216="sníž. přenesená",J216,0)</f>
        <v>0</v>
      </c>
      <c r="BI216" s="148">
        <f>IF(N216="nulová",J216,0)</f>
        <v>0</v>
      </c>
      <c r="BJ216" s="17" t="s">
        <v>21</v>
      </c>
      <c r="BK216" s="148">
        <f>ROUND(I216*H216,2)</f>
        <v>0</v>
      </c>
      <c r="BL216" s="17" t="s">
        <v>193</v>
      </c>
      <c r="BM216" s="147" t="s">
        <v>1028</v>
      </c>
    </row>
    <row r="217" spans="2:65" s="1" customFormat="1" ht="29.25">
      <c r="B217" s="32"/>
      <c r="D217" s="149" t="s">
        <v>202</v>
      </c>
      <c r="F217" s="150" t="s">
        <v>1029</v>
      </c>
      <c r="I217" s="151"/>
      <c r="L217" s="32"/>
      <c r="M217" s="152"/>
      <c r="T217" s="56"/>
      <c r="AT217" s="17" t="s">
        <v>202</v>
      </c>
      <c r="AU217" s="17" t="s">
        <v>91</v>
      </c>
    </row>
    <row r="218" spans="2:65" s="1" customFormat="1" ht="11.25">
      <c r="B218" s="32"/>
      <c r="D218" s="156" t="s">
        <v>275</v>
      </c>
      <c r="F218" s="157" t="s">
        <v>1030</v>
      </c>
      <c r="I218" s="151"/>
      <c r="L218" s="32"/>
      <c r="M218" s="152"/>
      <c r="T218" s="56"/>
      <c r="AT218" s="17" t="s">
        <v>275</v>
      </c>
      <c r="AU218" s="17" t="s">
        <v>91</v>
      </c>
    </row>
    <row r="219" spans="2:65" s="12" customFormat="1" ht="11.25">
      <c r="B219" s="158"/>
      <c r="D219" s="149" t="s">
        <v>283</v>
      </c>
      <c r="F219" s="160" t="s">
        <v>956</v>
      </c>
      <c r="H219" s="161">
        <v>4.601</v>
      </c>
      <c r="I219" s="162"/>
      <c r="L219" s="158"/>
      <c r="M219" s="163"/>
      <c r="T219" s="164"/>
      <c r="AT219" s="159" t="s">
        <v>283</v>
      </c>
      <c r="AU219" s="159" t="s">
        <v>91</v>
      </c>
      <c r="AV219" s="12" t="s">
        <v>91</v>
      </c>
      <c r="AW219" s="12" t="s">
        <v>4</v>
      </c>
      <c r="AX219" s="12" t="s">
        <v>21</v>
      </c>
      <c r="AY219" s="159" t="s">
        <v>194</v>
      </c>
    </row>
    <row r="220" spans="2:65" s="1" customFormat="1" ht="33" customHeight="1">
      <c r="B220" s="32"/>
      <c r="C220" s="136" t="s">
        <v>7</v>
      </c>
      <c r="D220" s="136" t="s">
        <v>197</v>
      </c>
      <c r="E220" s="137" t="s">
        <v>1031</v>
      </c>
      <c r="F220" s="138" t="s">
        <v>1032</v>
      </c>
      <c r="G220" s="139" t="s">
        <v>279</v>
      </c>
      <c r="H220" s="140">
        <v>27.321000000000002</v>
      </c>
      <c r="I220" s="141"/>
      <c r="J220" s="142">
        <f>ROUND(I220*H220,2)</f>
        <v>0</v>
      </c>
      <c r="K220" s="138" t="s">
        <v>272</v>
      </c>
      <c r="L220" s="32"/>
      <c r="M220" s="143" t="s">
        <v>1</v>
      </c>
      <c r="N220" s="144" t="s">
        <v>48</v>
      </c>
      <c r="P220" s="145">
        <f>O220*H220</f>
        <v>0</v>
      </c>
      <c r="Q220" s="145">
        <v>0</v>
      </c>
      <c r="R220" s="145">
        <f>Q220*H220</f>
        <v>0</v>
      </c>
      <c r="S220" s="145">
        <v>0</v>
      </c>
      <c r="T220" s="146">
        <f>S220*H220</f>
        <v>0</v>
      </c>
      <c r="AR220" s="147" t="s">
        <v>193</v>
      </c>
      <c r="AT220" s="147" t="s">
        <v>197</v>
      </c>
      <c r="AU220" s="147" t="s">
        <v>91</v>
      </c>
      <c r="AY220" s="17" t="s">
        <v>194</v>
      </c>
      <c r="BE220" s="148">
        <f>IF(N220="základní",J220,0)</f>
        <v>0</v>
      </c>
      <c r="BF220" s="148">
        <f>IF(N220="snížená",J220,0)</f>
        <v>0</v>
      </c>
      <c r="BG220" s="148">
        <f>IF(N220="zákl. přenesená",J220,0)</f>
        <v>0</v>
      </c>
      <c r="BH220" s="148">
        <f>IF(N220="sníž. přenesená",J220,0)</f>
        <v>0</v>
      </c>
      <c r="BI220" s="148">
        <f>IF(N220="nulová",J220,0)</f>
        <v>0</v>
      </c>
      <c r="BJ220" s="17" t="s">
        <v>21</v>
      </c>
      <c r="BK220" s="148">
        <f>ROUND(I220*H220,2)</f>
        <v>0</v>
      </c>
      <c r="BL220" s="17" t="s">
        <v>193</v>
      </c>
      <c r="BM220" s="147" t="s">
        <v>1033</v>
      </c>
    </row>
    <row r="221" spans="2:65" s="1" customFormat="1" ht="29.25">
      <c r="B221" s="32"/>
      <c r="D221" s="149" t="s">
        <v>202</v>
      </c>
      <c r="F221" s="150" t="s">
        <v>1034</v>
      </c>
      <c r="I221" s="151"/>
      <c r="L221" s="32"/>
      <c r="M221" s="152"/>
      <c r="T221" s="56"/>
      <c r="AT221" s="17" t="s">
        <v>202</v>
      </c>
      <c r="AU221" s="17" t="s">
        <v>91</v>
      </c>
    </row>
    <row r="222" spans="2:65" s="1" customFormat="1" ht="11.25">
      <c r="B222" s="32"/>
      <c r="D222" s="156" t="s">
        <v>275</v>
      </c>
      <c r="F222" s="157" t="s">
        <v>1035</v>
      </c>
      <c r="I222" s="151"/>
      <c r="L222" s="32"/>
      <c r="M222" s="152"/>
      <c r="T222" s="56"/>
      <c r="AT222" s="17" t="s">
        <v>275</v>
      </c>
      <c r="AU222" s="17" t="s">
        <v>91</v>
      </c>
    </row>
    <row r="223" spans="2:65" s="12" customFormat="1" ht="11.25">
      <c r="B223" s="158"/>
      <c r="D223" s="149" t="s">
        <v>283</v>
      </c>
      <c r="F223" s="160" t="s">
        <v>1010</v>
      </c>
      <c r="H223" s="161">
        <v>27.321000000000002</v>
      </c>
      <c r="I223" s="162"/>
      <c r="L223" s="158"/>
      <c r="M223" s="163"/>
      <c r="T223" s="164"/>
      <c r="AT223" s="159" t="s">
        <v>283</v>
      </c>
      <c r="AU223" s="159" t="s">
        <v>91</v>
      </c>
      <c r="AV223" s="12" t="s">
        <v>91</v>
      </c>
      <c r="AW223" s="12" t="s">
        <v>4</v>
      </c>
      <c r="AX223" s="12" t="s">
        <v>21</v>
      </c>
      <c r="AY223" s="159" t="s">
        <v>194</v>
      </c>
    </row>
    <row r="224" spans="2:65" s="1" customFormat="1" ht="21.75" customHeight="1">
      <c r="B224" s="32"/>
      <c r="C224" s="136" t="s">
        <v>502</v>
      </c>
      <c r="D224" s="136" t="s">
        <v>197</v>
      </c>
      <c r="E224" s="137" t="s">
        <v>1036</v>
      </c>
      <c r="F224" s="138" t="s">
        <v>1037</v>
      </c>
      <c r="G224" s="139" t="s">
        <v>271</v>
      </c>
      <c r="H224" s="140">
        <v>1133.25</v>
      </c>
      <c r="I224" s="141"/>
      <c r="J224" s="142">
        <f>ROUND(I224*H224,2)</f>
        <v>0</v>
      </c>
      <c r="K224" s="138" t="s">
        <v>272</v>
      </c>
      <c r="L224" s="32"/>
      <c r="M224" s="143" t="s">
        <v>1</v>
      </c>
      <c r="N224" s="144" t="s">
        <v>48</v>
      </c>
      <c r="P224" s="145">
        <f>O224*H224</f>
        <v>0</v>
      </c>
      <c r="Q224" s="145">
        <v>8.4999999999999995E-4</v>
      </c>
      <c r="R224" s="145">
        <f>Q224*H224</f>
        <v>0.96326249999999991</v>
      </c>
      <c r="S224" s="145">
        <v>0</v>
      </c>
      <c r="T224" s="146">
        <f>S224*H224</f>
        <v>0</v>
      </c>
      <c r="AR224" s="147" t="s">
        <v>193</v>
      </c>
      <c r="AT224" s="147" t="s">
        <v>197</v>
      </c>
      <c r="AU224" s="147" t="s">
        <v>91</v>
      </c>
      <c r="AY224" s="17" t="s">
        <v>194</v>
      </c>
      <c r="BE224" s="148">
        <f>IF(N224="základní",J224,0)</f>
        <v>0</v>
      </c>
      <c r="BF224" s="148">
        <f>IF(N224="snížená",J224,0)</f>
        <v>0</v>
      </c>
      <c r="BG224" s="148">
        <f>IF(N224="zákl. přenesená",J224,0)</f>
        <v>0</v>
      </c>
      <c r="BH224" s="148">
        <f>IF(N224="sníž. přenesená",J224,0)</f>
        <v>0</v>
      </c>
      <c r="BI224" s="148">
        <f>IF(N224="nulová",J224,0)</f>
        <v>0</v>
      </c>
      <c r="BJ224" s="17" t="s">
        <v>21</v>
      </c>
      <c r="BK224" s="148">
        <f>ROUND(I224*H224,2)</f>
        <v>0</v>
      </c>
      <c r="BL224" s="17" t="s">
        <v>193</v>
      </c>
      <c r="BM224" s="147" t="s">
        <v>1038</v>
      </c>
    </row>
    <row r="225" spans="2:65" s="1" customFormat="1" ht="29.25">
      <c r="B225" s="32"/>
      <c r="D225" s="149" t="s">
        <v>202</v>
      </c>
      <c r="F225" s="150" t="s">
        <v>1039</v>
      </c>
      <c r="I225" s="151"/>
      <c r="L225" s="32"/>
      <c r="M225" s="152"/>
      <c r="T225" s="56"/>
      <c r="AT225" s="17" t="s">
        <v>202</v>
      </c>
      <c r="AU225" s="17" t="s">
        <v>91</v>
      </c>
    </row>
    <row r="226" spans="2:65" s="1" customFormat="1" ht="11.25">
      <c r="B226" s="32"/>
      <c r="D226" s="156" t="s">
        <v>275</v>
      </c>
      <c r="F226" s="157" t="s">
        <v>1040</v>
      </c>
      <c r="I226" s="151"/>
      <c r="L226" s="32"/>
      <c r="M226" s="152"/>
      <c r="T226" s="56"/>
      <c r="AT226" s="17" t="s">
        <v>275</v>
      </c>
      <c r="AU226" s="17" t="s">
        <v>91</v>
      </c>
    </row>
    <row r="227" spans="2:65" s="12" customFormat="1" ht="11.25">
      <c r="B227" s="158"/>
      <c r="D227" s="149" t="s">
        <v>283</v>
      </c>
      <c r="E227" s="159" t="s">
        <v>1</v>
      </c>
      <c r="F227" s="160" t="s">
        <v>1041</v>
      </c>
      <c r="H227" s="161">
        <v>174.99</v>
      </c>
      <c r="I227" s="162"/>
      <c r="L227" s="158"/>
      <c r="M227" s="163"/>
      <c r="T227" s="164"/>
      <c r="AT227" s="159" t="s">
        <v>283</v>
      </c>
      <c r="AU227" s="159" t="s">
        <v>91</v>
      </c>
      <c r="AV227" s="12" t="s">
        <v>91</v>
      </c>
      <c r="AW227" s="12" t="s">
        <v>38</v>
      </c>
      <c r="AX227" s="12" t="s">
        <v>83</v>
      </c>
      <c r="AY227" s="159" t="s">
        <v>194</v>
      </c>
    </row>
    <row r="228" spans="2:65" s="12" customFormat="1" ht="11.25">
      <c r="B228" s="158"/>
      <c r="D228" s="149" t="s">
        <v>283</v>
      </c>
      <c r="E228" s="159" t="s">
        <v>1</v>
      </c>
      <c r="F228" s="160" t="s">
        <v>1042</v>
      </c>
      <c r="H228" s="161">
        <v>309.76</v>
      </c>
      <c r="I228" s="162"/>
      <c r="L228" s="158"/>
      <c r="M228" s="163"/>
      <c r="T228" s="164"/>
      <c r="AT228" s="159" t="s">
        <v>283</v>
      </c>
      <c r="AU228" s="159" t="s">
        <v>91</v>
      </c>
      <c r="AV228" s="12" t="s">
        <v>91</v>
      </c>
      <c r="AW228" s="12" t="s">
        <v>38</v>
      </c>
      <c r="AX228" s="12" t="s">
        <v>83</v>
      </c>
      <c r="AY228" s="159" t="s">
        <v>194</v>
      </c>
    </row>
    <row r="229" spans="2:65" s="12" customFormat="1" ht="22.5">
      <c r="B229" s="158"/>
      <c r="D229" s="149" t="s">
        <v>283</v>
      </c>
      <c r="E229" s="159" t="s">
        <v>1</v>
      </c>
      <c r="F229" s="160" t="s">
        <v>1043</v>
      </c>
      <c r="H229" s="161">
        <v>348.5</v>
      </c>
      <c r="I229" s="162"/>
      <c r="L229" s="158"/>
      <c r="M229" s="163"/>
      <c r="T229" s="164"/>
      <c r="AT229" s="159" t="s">
        <v>283</v>
      </c>
      <c r="AU229" s="159" t="s">
        <v>91</v>
      </c>
      <c r="AV229" s="12" t="s">
        <v>91</v>
      </c>
      <c r="AW229" s="12" t="s">
        <v>38</v>
      </c>
      <c r="AX229" s="12" t="s">
        <v>83</v>
      </c>
      <c r="AY229" s="159" t="s">
        <v>194</v>
      </c>
    </row>
    <row r="230" spans="2:65" s="14" customFormat="1" ht="11.25">
      <c r="B230" s="182"/>
      <c r="D230" s="149" t="s">
        <v>283</v>
      </c>
      <c r="E230" s="183" t="s">
        <v>1</v>
      </c>
      <c r="F230" s="184" t="s">
        <v>980</v>
      </c>
      <c r="H230" s="183" t="s">
        <v>1</v>
      </c>
      <c r="I230" s="185"/>
      <c r="L230" s="182"/>
      <c r="M230" s="186"/>
      <c r="T230" s="187"/>
      <c r="AT230" s="183" t="s">
        <v>283</v>
      </c>
      <c r="AU230" s="183" t="s">
        <v>91</v>
      </c>
      <c r="AV230" s="14" t="s">
        <v>21</v>
      </c>
      <c r="AW230" s="14" t="s">
        <v>38</v>
      </c>
      <c r="AX230" s="14" t="s">
        <v>83</v>
      </c>
      <c r="AY230" s="183" t="s">
        <v>194</v>
      </c>
    </row>
    <row r="231" spans="2:65" s="12" customFormat="1" ht="11.25">
      <c r="B231" s="158"/>
      <c r="D231" s="149" t="s">
        <v>283</v>
      </c>
      <c r="E231" s="159" t="s">
        <v>1</v>
      </c>
      <c r="F231" s="160" t="s">
        <v>1044</v>
      </c>
      <c r="H231" s="161">
        <v>300</v>
      </c>
      <c r="I231" s="162"/>
      <c r="L231" s="158"/>
      <c r="M231" s="163"/>
      <c r="T231" s="164"/>
      <c r="AT231" s="159" t="s">
        <v>283</v>
      </c>
      <c r="AU231" s="159" t="s">
        <v>91</v>
      </c>
      <c r="AV231" s="12" t="s">
        <v>91</v>
      </c>
      <c r="AW231" s="12" t="s">
        <v>38</v>
      </c>
      <c r="AX231" s="12" t="s">
        <v>83</v>
      </c>
      <c r="AY231" s="159" t="s">
        <v>194</v>
      </c>
    </row>
    <row r="232" spans="2:65" s="1" customFormat="1" ht="24.2" customHeight="1">
      <c r="B232" s="32"/>
      <c r="C232" s="136" t="s">
        <v>507</v>
      </c>
      <c r="D232" s="136" t="s">
        <v>197</v>
      </c>
      <c r="E232" s="137" t="s">
        <v>1045</v>
      </c>
      <c r="F232" s="138" t="s">
        <v>1046</v>
      </c>
      <c r="G232" s="139" t="s">
        <v>271</v>
      </c>
      <c r="H232" s="140">
        <v>1133.25</v>
      </c>
      <c r="I232" s="141"/>
      <c r="J232" s="142">
        <f>ROUND(I232*H232,2)</f>
        <v>0</v>
      </c>
      <c r="K232" s="138" t="s">
        <v>272</v>
      </c>
      <c r="L232" s="32"/>
      <c r="M232" s="143" t="s">
        <v>1</v>
      </c>
      <c r="N232" s="144" t="s">
        <v>48</v>
      </c>
      <c r="P232" s="145">
        <f>O232*H232</f>
        <v>0</v>
      </c>
      <c r="Q232" s="145">
        <v>0</v>
      </c>
      <c r="R232" s="145">
        <f>Q232*H232</f>
        <v>0</v>
      </c>
      <c r="S232" s="145">
        <v>0</v>
      </c>
      <c r="T232" s="146">
        <f>S232*H232</f>
        <v>0</v>
      </c>
      <c r="AR232" s="147" t="s">
        <v>193</v>
      </c>
      <c r="AT232" s="147" t="s">
        <v>197</v>
      </c>
      <c r="AU232" s="147" t="s">
        <v>91</v>
      </c>
      <c r="AY232" s="17" t="s">
        <v>194</v>
      </c>
      <c r="BE232" s="148">
        <f>IF(N232="základní",J232,0)</f>
        <v>0</v>
      </c>
      <c r="BF232" s="148">
        <f>IF(N232="snížená",J232,0)</f>
        <v>0</v>
      </c>
      <c r="BG232" s="148">
        <f>IF(N232="zákl. přenesená",J232,0)</f>
        <v>0</v>
      </c>
      <c r="BH232" s="148">
        <f>IF(N232="sníž. přenesená",J232,0)</f>
        <v>0</v>
      </c>
      <c r="BI232" s="148">
        <f>IF(N232="nulová",J232,0)</f>
        <v>0</v>
      </c>
      <c r="BJ232" s="17" t="s">
        <v>21</v>
      </c>
      <c r="BK232" s="148">
        <f>ROUND(I232*H232,2)</f>
        <v>0</v>
      </c>
      <c r="BL232" s="17" t="s">
        <v>193</v>
      </c>
      <c r="BM232" s="147" t="s">
        <v>1047</v>
      </c>
    </row>
    <row r="233" spans="2:65" s="1" customFormat="1" ht="29.25">
      <c r="B233" s="32"/>
      <c r="D233" s="149" t="s">
        <v>202</v>
      </c>
      <c r="F233" s="150" t="s">
        <v>1048</v>
      </c>
      <c r="I233" s="151"/>
      <c r="L233" s="32"/>
      <c r="M233" s="152"/>
      <c r="T233" s="56"/>
      <c r="AT233" s="17" t="s">
        <v>202</v>
      </c>
      <c r="AU233" s="17" t="s">
        <v>91</v>
      </c>
    </row>
    <row r="234" spans="2:65" s="1" customFormat="1" ht="11.25">
      <c r="B234" s="32"/>
      <c r="D234" s="156" t="s">
        <v>275</v>
      </c>
      <c r="F234" s="157" t="s">
        <v>1049</v>
      </c>
      <c r="I234" s="151"/>
      <c r="L234" s="32"/>
      <c r="M234" s="152"/>
      <c r="T234" s="56"/>
      <c r="AT234" s="17" t="s">
        <v>275</v>
      </c>
      <c r="AU234" s="17" t="s">
        <v>91</v>
      </c>
    </row>
    <row r="235" spans="2:65" s="1" customFormat="1" ht="37.9" customHeight="1">
      <c r="B235" s="32"/>
      <c r="C235" s="136" t="s">
        <v>440</v>
      </c>
      <c r="D235" s="136" t="s">
        <v>197</v>
      </c>
      <c r="E235" s="137" t="s">
        <v>804</v>
      </c>
      <c r="F235" s="138" t="s">
        <v>805</v>
      </c>
      <c r="G235" s="139" t="s">
        <v>279</v>
      </c>
      <c r="H235" s="140">
        <v>191.52799999999999</v>
      </c>
      <c r="I235" s="141"/>
      <c r="J235" s="142">
        <f>ROUND(I235*H235,2)</f>
        <v>0</v>
      </c>
      <c r="K235" s="138" t="s">
        <v>272</v>
      </c>
      <c r="L235" s="32"/>
      <c r="M235" s="143" t="s">
        <v>1</v>
      </c>
      <c r="N235" s="144" t="s">
        <v>48</v>
      </c>
      <c r="P235" s="145">
        <f>O235*H235</f>
        <v>0</v>
      </c>
      <c r="Q235" s="145">
        <v>0</v>
      </c>
      <c r="R235" s="145">
        <f>Q235*H235</f>
        <v>0</v>
      </c>
      <c r="S235" s="145">
        <v>0</v>
      </c>
      <c r="T235" s="146">
        <f>S235*H235</f>
        <v>0</v>
      </c>
      <c r="AR235" s="147" t="s">
        <v>193</v>
      </c>
      <c r="AT235" s="147" t="s">
        <v>197</v>
      </c>
      <c r="AU235" s="147" t="s">
        <v>91</v>
      </c>
      <c r="AY235" s="17" t="s">
        <v>194</v>
      </c>
      <c r="BE235" s="148">
        <f>IF(N235="základní",J235,0)</f>
        <v>0</v>
      </c>
      <c r="BF235" s="148">
        <f>IF(N235="snížená",J235,0)</f>
        <v>0</v>
      </c>
      <c r="BG235" s="148">
        <f>IF(N235="zákl. přenesená",J235,0)</f>
        <v>0</v>
      </c>
      <c r="BH235" s="148">
        <f>IF(N235="sníž. přenesená",J235,0)</f>
        <v>0</v>
      </c>
      <c r="BI235" s="148">
        <f>IF(N235="nulová",J235,0)</f>
        <v>0</v>
      </c>
      <c r="BJ235" s="17" t="s">
        <v>21</v>
      </c>
      <c r="BK235" s="148">
        <f>ROUND(I235*H235,2)</f>
        <v>0</v>
      </c>
      <c r="BL235" s="17" t="s">
        <v>193</v>
      </c>
      <c r="BM235" s="147" t="s">
        <v>1050</v>
      </c>
    </row>
    <row r="236" spans="2:65" s="1" customFormat="1" ht="39">
      <c r="B236" s="32"/>
      <c r="D236" s="149" t="s">
        <v>202</v>
      </c>
      <c r="F236" s="150" t="s">
        <v>807</v>
      </c>
      <c r="I236" s="151"/>
      <c r="L236" s="32"/>
      <c r="M236" s="152"/>
      <c r="T236" s="56"/>
      <c r="AT236" s="17" t="s">
        <v>202</v>
      </c>
      <c r="AU236" s="17" t="s">
        <v>91</v>
      </c>
    </row>
    <row r="237" spans="2:65" s="1" customFormat="1" ht="11.25">
      <c r="B237" s="32"/>
      <c r="D237" s="156" t="s">
        <v>275</v>
      </c>
      <c r="F237" s="157" t="s">
        <v>808</v>
      </c>
      <c r="I237" s="151"/>
      <c r="L237" s="32"/>
      <c r="M237" s="152"/>
      <c r="T237" s="56"/>
      <c r="AT237" s="17" t="s">
        <v>275</v>
      </c>
      <c r="AU237" s="17" t="s">
        <v>91</v>
      </c>
    </row>
    <row r="238" spans="2:65" s="1" customFormat="1" ht="37.9" customHeight="1">
      <c r="B238" s="32"/>
      <c r="C238" s="136" t="s">
        <v>516</v>
      </c>
      <c r="D238" s="136" t="s">
        <v>197</v>
      </c>
      <c r="E238" s="137" t="s">
        <v>1051</v>
      </c>
      <c r="F238" s="138" t="s">
        <v>1052</v>
      </c>
      <c r="G238" s="139" t="s">
        <v>279</v>
      </c>
      <c r="H238" s="140">
        <v>63.844000000000001</v>
      </c>
      <c r="I238" s="141"/>
      <c r="J238" s="142">
        <f>ROUND(I238*H238,2)</f>
        <v>0</v>
      </c>
      <c r="K238" s="138" t="s">
        <v>272</v>
      </c>
      <c r="L238" s="32"/>
      <c r="M238" s="143" t="s">
        <v>1</v>
      </c>
      <c r="N238" s="144" t="s">
        <v>48</v>
      </c>
      <c r="P238" s="145">
        <f>O238*H238</f>
        <v>0</v>
      </c>
      <c r="Q238" s="145">
        <v>0</v>
      </c>
      <c r="R238" s="145">
        <f>Q238*H238</f>
        <v>0</v>
      </c>
      <c r="S238" s="145">
        <v>0</v>
      </c>
      <c r="T238" s="146">
        <f>S238*H238</f>
        <v>0</v>
      </c>
      <c r="AR238" s="147" t="s">
        <v>193</v>
      </c>
      <c r="AT238" s="147" t="s">
        <v>197</v>
      </c>
      <c r="AU238" s="147" t="s">
        <v>91</v>
      </c>
      <c r="AY238" s="17" t="s">
        <v>194</v>
      </c>
      <c r="BE238" s="148">
        <f>IF(N238="základní",J238,0)</f>
        <v>0</v>
      </c>
      <c r="BF238" s="148">
        <f>IF(N238="snížená",J238,0)</f>
        <v>0</v>
      </c>
      <c r="BG238" s="148">
        <f>IF(N238="zákl. přenesená",J238,0)</f>
        <v>0</v>
      </c>
      <c r="BH238" s="148">
        <f>IF(N238="sníž. přenesená",J238,0)</f>
        <v>0</v>
      </c>
      <c r="BI238" s="148">
        <f>IF(N238="nulová",J238,0)</f>
        <v>0</v>
      </c>
      <c r="BJ238" s="17" t="s">
        <v>21</v>
      </c>
      <c r="BK238" s="148">
        <f>ROUND(I238*H238,2)</f>
        <v>0</v>
      </c>
      <c r="BL238" s="17" t="s">
        <v>193</v>
      </c>
      <c r="BM238" s="147" t="s">
        <v>1053</v>
      </c>
    </row>
    <row r="239" spans="2:65" s="1" customFormat="1" ht="39">
      <c r="B239" s="32"/>
      <c r="D239" s="149" t="s">
        <v>202</v>
      </c>
      <c r="F239" s="150" t="s">
        <v>1054</v>
      </c>
      <c r="I239" s="151"/>
      <c r="L239" s="32"/>
      <c r="M239" s="152"/>
      <c r="T239" s="56"/>
      <c r="AT239" s="17" t="s">
        <v>202</v>
      </c>
      <c r="AU239" s="17" t="s">
        <v>91</v>
      </c>
    </row>
    <row r="240" spans="2:65" s="1" customFormat="1" ht="11.25">
      <c r="B240" s="32"/>
      <c r="D240" s="156" t="s">
        <v>275</v>
      </c>
      <c r="F240" s="157" t="s">
        <v>1055</v>
      </c>
      <c r="I240" s="151"/>
      <c r="L240" s="32"/>
      <c r="M240" s="152"/>
      <c r="T240" s="56"/>
      <c r="AT240" s="17" t="s">
        <v>275</v>
      </c>
      <c r="AU240" s="17" t="s">
        <v>91</v>
      </c>
    </row>
    <row r="241" spans="2:65" s="1" customFormat="1" ht="24.2" customHeight="1">
      <c r="B241" s="32"/>
      <c r="C241" s="136" t="s">
        <v>521</v>
      </c>
      <c r="D241" s="136" t="s">
        <v>197</v>
      </c>
      <c r="E241" s="137" t="s">
        <v>1056</v>
      </c>
      <c r="F241" s="138" t="s">
        <v>1057</v>
      </c>
      <c r="G241" s="139" t="s">
        <v>279</v>
      </c>
      <c r="H241" s="140">
        <v>191.52799999999999</v>
      </c>
      <c r="I241" s="141"/>
      <c r="J241" s="142">
        <f>ROUND(I241*H241,2)</f>
        <v>0</v>
      </c>
      <c r="K241" s="138" t="s">
        <v>272</v>
      </c>
      <c r="L241" s="32"/>
      <c r="M241" s="143" t="s">
        <v>1</v>
      </c>
      <c r="N241" s="144" t="s">
        <v>48</v>
      </c>
      <c r="P241" s="145">
        <f>O241*H241</f>
        <v>0</v>
      </c>
      <c r="Q241" s="145">
        <v>0</v>
      </c>
      <c r="R241" s="145">
        <f>Q241*H241</f>
        <v>0</v>
      </c>
      <c r="S241" s="145">
        <v>0</v>
      </c>
      <c r="T241" s="146">
        <f>S241*H241</f>
        <v>0</v>
      </c>
      <c r="AR241" s="147" t="s">
        <v>193</v>
      </c>
      <c r="AT241" s="147" t="s">
        <v>197</v>
      </c>
      <c r="AU241" s="147" t="s">
        <v>91</v>
      </c>
      <c r="AY241" s="17" t="s">
        <v>194</v>
      </c>
      <c r="BE241" s="148">
        <f>IF(N241="základní",J241,0)</f>
        <v>0</v>
      </c>
      <c r="BF241" s="148">
        <f>IF(N241="snížená",J241,0)</f>
        <v>0</v>
      </c>
      <c r="BG241" s="148">
        <f>IF(N241="zákl. přenesená",J241,0)</f>
        <v>0</v>
      </c>
      <c r="BH241" s="148">
        <f>IF(N241="sníž. přenesená",J241,0)</f>
        <v>0</v>
      </c>
      <c r="BI241" s="148">
        <f>IF(N241="nulová",J241,0)</f>
        <v>0</v>
      </c>
      <c r="BJ241" s="17" t="s">
        <v>21</v>
      </c>
      <c r="BK241" s="148">
        <f>ROUND(I241*H241,2)</f>
        <v>0</v>
      </c>
      <c r="BL241" s="17" t="s">
        <v>193</v>
      </c>
      <c r="BM241" s="147" t="s">
        <v>1058</v>
      </c>
    </row>
    <row r="242" spans="2:65" s="1" customFormat="1" ht="29.25">
      <c r="B242" s="32"/>
      <c r="D242" s="149" t="s">
        <v>202</v>
      </c>
      <c r="F242" s="150" t="s">
        <v>1059</v>
      </c>
      <c r="I242" s="151"/>
      <c r="L242" s="32"/>
      <c r="M242" s="152"/>
      <c r="T242" s="56"/>
      <c r="AT242" s="17" t="s">
        <v>202</v>
      </c>
      <c r="AU242" s="17" t="s">
        <v>91</v>
      </c>
    </row>
    <row r="243" spans="2:65" s="1" customFormat="1" ht="11.25">
      <c r="B243" s="32"/>
      <c r="D243" s="156" t="s">
        <v>275</v>
      </c>
      <c r="F243" s="157" t="s">
        <v>1060</v>
      </c>
      <c r="I243" s="151"/>
      <c r="L243" s="32"/>
      <c r="M243" s="152"/>
      <c r="T243" s="56"/>
      <c r="AT243" s="17" t="s">
        <v>275</v>
      </c>
      <c r="AU243" s="17" t="s">
        <v>91</v>
      </c>
    </row>
    <row r="244" spans="2:65" s="14" customFormat="1" ht="11.25">
      <c r="B244" s="182"/>
      <c r="D244" s="149" t="s">
        <v>283</v>
      </c>
      <c r="E244" s="183" t="s">
        <v>1</v>
      </c>
      <c r="F244" s="184" t="s">
        <v>1061</v>
      </c>
      <c r="H244" s="183" t="s">
        <v>1</v>
      </c>
      <c r="I244" s="185"/>
      <c r="L244" s="182"/>
      <c r="M244" s="186"/>
      <c r="T244" s="187"/>
      <c r="AT244" s="183" t="s">
        <v>283</v>
      </c>
      <c r="AU244" s="183" t="s">
        <v>91</v>
      </c>
      <c r="AV244" s="14" t="s">
        <v>21</v>
      </c>
      <c r="AW244" s="14" t="s">
        <v>38</v>
      </c>
      <c r="AX244" s="14" t="s">
        <v>83</v>
      </c>
      <c r="AY244" s="183" t="s">
        <v>194</v>
      </c>
    </row>
    <row r="245" spans="2:65" s="12" customFormat="1" ht="11.25">
      <c r="B245" s="158"/>
      <c r="D245" s="149" t="s">
        <v>283</v>
      </c>
      <c r="E245" s="159" t="s">
        <v>1</v>
      </c>
      <c r="F245" s="160" t="s">
        <v>1062</v>
      </c>
      <c r="H245" s="161">
        <v>191.52799999999999</v>
      </c>
      <c r="I245" s="162"/>
      <c r="L245" s="158"/>
      <c r="M245" s="163"/>
      <c r="T245" s="164"/>
      <c r="AT245" s="159" t="s">
        <v>283</v>
      </c>
      <c r="AU245" s="159" t="s">
        <v>91</v>
      </c>
      <c r="AV245" s="12" t="s">
        <v>91</v>
      </c>
      <c r="AW245" s="12" t="s">
        <v>38</v>
      </c>
      <c r="AX245" s="12" t="s">
        <v>21</v>
      </c>
      <c r="AY245" s="159" t="s">
        <v>194</v>
      </c>
    </row>
    <row r="246" spans="2:65" s="1" customFormat="1" ht="24.2" customHeight="1">
      <c r="B246" s="32"/>
      <c r="C246" s="136" t="s">
        <v>526</v>
      </c>
      <c r="D246" s="136" t="s">
        <v>197</v>
      </c>
      <c r="E246" s="137" t="s">
        <v>1063</v>
      </c>
      <c r="F246" s="138" t="s">
        <v>1064</v>
      </c>
      <c r="G246" s="139" t="s">
        <v>279</v>
      </c>
      <c r="H246" s="140">
        <v>63.844000000000001</v>
      </c>
      <c r="I246" s="141"/>
      <c r="J246" s="142">
        <f>ROUND(I246*H246,2)</f>
        <v>0</v>
      </c>
      <c r="K246" s="138" t="s">
        <v>272</v>
      </c>
      <c r="L246" s="32"/>
      <c r="M246" s="143" t="s">
        <v>1</v>
      </c>
      <c r="N246" s="144" t="s">
        <v>48</v>
      </c>
      <c r="P246" s="145">
        <f>O246*H246</f>
        <v>0</v>
      </c>
      <c r="Q246" s="145">
        <v>0</v>
      </c>
      <c r="R246" s="145">
        <f>Q246*H246</f>
        <v>0</v>
      </c>
      <c r="S246" s="145">
        <v>0</v>
      </c>
      <c r="T246" s="146">
        <f>S246*H246</f>
        <v>0</v>
      </c>
      <c r="AR246" s="147" t="s">
        <v>193</v>
      </c>
      <c r="AT246" s="147" t="s">
        <v>197</v>
      </c>
      <c r="AU246" s="147" t="s">
        <v>91</v>
      </c>
      <c r="AY246" s="17" t="s">
        <v>194</v>
      </c>
      <c r="BE246" s="148">
        <f>IF(N246="základní",J246,0)</f>
        <v>0</v>
      </c>
      <c r="BF246" s="148">
        <f>IF(N246="snížená",J246,0)</f>
        <v>0</v>
      </c>
      <c r="BG246" s="148">
        <f>IF(N246="zákl. přenesená",J246,0)</f>
        <v>0</v>
      </c>
      <c r="BH246" s="148">
        <f>IF(N246="sníž. přenesená",J246,0)</f>
        <v>0</v>
      </c>
      <c r="BI246" s="148">
        <f>IF(N246="nulová",J246,0)</f>
        <v>0</v>
      </c>
      <c r="BJ246" s="17" t="s">
        <v>21</v>
      </c>
      <c r="BK246" s="148">
        <f>ROUND(I246*H246,2)</f>
        <v>0</v>
      </c>
      <c r="BL246" s="17" t="s">
        <v>193</v>
      </c>
      <c r="BM246" s="147" t="s">
        <v>1065</v>
      </c>
    </row>
    <row r="247" spans="2:65" s="1" customFormat="1" ht="29.25">
      <c r="B247" s="32"/>
      <c r="D247" s="149" t="s">
        <v>202</v>
      </c>
      <c r="F247" s="150" t="s">
        <v>1066</v>
      </c>
      <c r="I247" s="151"/>
      <c r="L247" s="32"/>
      <c r="M247" s="152"/>
      <c r="T247" s="56"/>
      <c r="AT247" s="17" t="s">
        <v>202</v>
      </c>
      <c r="AU247" s="17" t="s">
        <v>91</v>
      </c>
    </row>
    <row r="248" spans="2:65" s="1" customFormat="1" ht="11.25">
      <c r="B248" s="32"/>
      <c r="D248" s="156" t="s">
        <v>275</v>
      </c>
      <c r="F248" s="157" t="s">
        <v>1067</v>
      </c>
      <c r="I248" s="151"/>
      <c r="L248" s="32"/>
      <c r="M248" s="152"/>
      <c r="T248" s="56"/>
      <c r="AT248" s="17" t="s">
        <v>275</v>
      </c>
      <c r="AU248" s="17" t="s">
        <v>91</v>
      </c>
    </row>
    <row r="249" spans="2:65" s="14" customFormat="1" ht="11.25">
      <c r="B249" s="182"/>
      <c r="D249" s="149" t="s">
        <v>283</v>
      </c>
      <c r="E249" s="183" t="s">
        <v>1</v>
      </c>
      <c r="F249" s="184" t="s">
        <v>1068</v>
      </c>
      <c r="H249" s="183" t="s">
        <v>1</v>
      </c>
      <c r="I249" s="185"/>
      <c r="L249" s="182"/>
      <c r="M249" s="186"/>
      <c r="T249" s="187"/>
      <c r="AT249" s="183" t="s">
        <v>283</v>
      </c>
      <c r="AU249" s="183" t="s">
        <v>91</v>
      </c>
      <c r="AV249" s="14" t="s">
        <v>21</v>
      </c>
      <c r="AW249" s="14" t="s">
        <v>38</v>
      </c>
      <c r="AX249" s="14" t="s">
        <v>83</v>
      </c>
      <c r="AY249" s="183" t="s">
        <v>194</v>
      </c>
    </row>
    <row r="250" spans="2:65" s="12" customFormat="1" ht="11.25">
      <c r="B250" s="158"/>
      <c r="D250" s="149" t="s">
        <v>283</v>
      </c>
      <c r="E250" s="159" t="s">
        <v>1</v>
      </c>
      <c r="F250" s="160" t="s">
        <v>1069</v>
      </c>
      <c r="H250" s="161">
        <v>63.844000000000001</v>
      </c>
      <c r="I250" s="162"/>
      <c r="L250" s="158"/>
      <c r="M250" s="163"/>
      <c r="T250" s="164"/>
      <c r="AT250" s="159" t="s">
        <v>283</v>
      </c>
      <c r="AU250" s="159" t="s">
        <v>91</v>
      </c>
      <c r="AV250" s="12" t="s">
        <v>91</v>
      </c>
      <c r="AW250" s="12" t="s">
        <v>38</v>
      </c>
      <c r="AX250" s="12" t="s">
        <v>83</v>
      </c>
      <c r="AY250" s="159" t="s">
        <v>194</v>
      </c>
    </row>
    <row r="251" spans="2:65" s="13" customFormat="1" ht="11.25">
      <c r="B251" s="165"/>
      <c r="D251" s="149" t="s">
        <v>283</v>
      </c>
      <c r="E251" s="166" t="s">
        <v>1</v>
      </c>
      <c r="F251" s="167" t="s">
        <v>285</v>
      </c>
      <c r="H251" s="168">
        <v>63.844000000000001</v>
      </c>
      <c r="I251" s="169"/>
      <c r="L251" s="165"/>
      <c r="M251" s="170"/>
      <c r="T251" s="171"/>
      <c r="AT251" s="166" t="s">
        <v>283</v>
      </c>
      <c r="AU251" s="166" t="s">
        <v>91</v>
      </c>
      <c r="AV251" s="13" t="s">
        <v>193</v>
      </c>
      <c r="AW251" s="13" t="s">
        <v>38</v>
      </c>
      <c r="AX251" s="13" t="s">
        <v>21</v>
      </c>
      <c r="AY251" s="166" t="s">
        <v>194</v>
      </c>
    </row>
    <row r="252" spans="2:65" s="1" customFormat="1" ht="33" customHeight="1">
      <c r="B252" s="32"/>
      <c r="C252" s="136" t="s">
        <v>452</v>
      </c>
      <c r="D252" s="136" t="s">
        <v>197</v>
      </c>
      <c r="E252" s="137" t="s">
        <v>432</v>
      </c>
      <c r="F252" s="138" t="s">
        <v>433</v>
      </c>
      <c r="G252" s="139" t="s">
        <v>363</v>
      </c>
      <c r="H252" s="140">
        <v>536.28099999999995</v>
      </c>
      <c r="I252" s="141"/>
      <c r="J252" s="142">
        <f>ROUND(I252*H252,2)</f>
        <v>0</v>
      </c>
      <c r="K252" s="138" t="s">
        <v>272</v>
      </c>
      <c r="L252" s="32"/>
      <c r="M252" s="143" t="s">
        <v>1</v>
      </c>
      <c r="N252" s="144" t="s">
        <v>48</v>
      </c>
      <c r="P252" s="145">
        <f>O252*H252</f>
        <v>0</v>
      </c>
      <c r="Q252" s="145">
        <v>0</v>
      </c>
      <c r="R252" s="145">
        <f>Q252*H252</f>
        <v>0</v>
      </c>
      <c r="S252" s="145">
        <v>0</v>
      </c>
      <c r="T252" s="146">
        <f>S252*H252</f>
        <v>0</v>
      </c>
      <c r="AR252" s="147" t="s">
        <v>193</v>
      </c>
      <c r="AT252" s="147" t="s">
        <v>197</v>
      </c>
      <c r="AU252" s="147" t="s">
        <v>91</v>
      </c>
      <c r="AY252" s="17" t="s">
        <v>194</v>
      </c>
      <c r="BE252" s="148">
        <f>IF(N252="základní",J252,0)</f>
        <v>0</v>
      </c>
      <c r="BF252" s="148">
        <f>IF(N252="snížená",J252,0)</f>
        <v>0</v>
      </c>
      <c r="BG252" s="148">
        <f>IF(N252="zákl. přenesená",J252,0)</f>
        <v>0</v>
      </c>
      <c r="BH252" s="148">
        <f>IF(N252="sníž. přenesená",J252,0)</f>
        <v>0</v>
      </c>
      <c r="BI252" s="148">
        <f>IF(N252="nulová",J252,0)</f>
        <v>0</v>
      </c>
      <c r="BJ252" s="17" t="s">
        <v>21</v>
      </c>
      <c r="BK252" s="148">
        <f>ROUND(I252*H252,2)</f>
        <v>0</v>
      </c>
      <c r="BL252" s="17" t="s">
        <v>193</v>
      </c>
      <c r="BM252" s="147" t="s">
        <v>1070</v>
      </c>
    </row>
    <row r="253" spans="2:65" s="1" customFormat="1" ht="29.25">
      <c r="B253" s="32"/>
      <c r="D253" s="149" t="s">
        <v>202</v>
      </c>
      <c r="F253" s="150" t="s">
        <v>435</v>
      </c>
      <c r="I253" s="151"/>
      <c r="L253" s="32"/>
      <c r="M253" s="152"/>
      <c r="T253" s="56"/>
      <c r="AT253" s="17" t="s">
        <v>202</v>
      </c>
      <c r="AU253" s="17" t="s">
        <v>91</v>
      </c>
    </row>
    <row r="254" spans="2:65" s="1" customFormat="1" ht="11.25">
      <c r="B254" s="32"/>
      <c r="D254" s="156" t="s">
        <v>275</v>
      </c>
      <c r="F254" s="157" t="s">
        <v>436</v>
      </c>
      <c r="I254" s="151"/>
      <c r="L254" s="32"/>
      <c r="M254" s="152"/>
      <c r="T254" s="56"/>
      <c r="AT254" s="17" t="s">
        <v>275</v>
      </c>
      <c r="AU254" s="17" t="s">
        <v>91</v>
      </c>
    </row>
    <row r="255" spans="2:65" s="12" customFormat="1" ht="11.25">
      <c r="B255" s="158"/>
      <c r="D255" s="149" t="s">
        <v>283</v>
      </c>
      <c r="E255" s="159" t="s">
        <v>1</v>
      </c>
      <c r="F255" s="160" t="s">
        <v>1071</v>
      </c>
      <c r="H255" s="161">
        <v>255.37200000000001</v>
      </c>
      <c r="I255" s="162"/>
      <c r="L255" s="158"/>
      <c r="M255" s="163"/>
      <c r="T255" s="164"/>
      <c r="AT255" s="159" t="s">
        <v>283</v>
      </c>
      <c r="AU255" s="159" t="s">
        <v>91</v>
      </c>
      <c r="AV255" s="12" t="s">
        <v>91</v>
      </c>
      <c r="AW255" s="12" t="s">
        <v>38</v>
      </c>
      <c r="AX255" s="12" t="s">
        <v>21</v>
      </c>
      <c r="AY255" s="159" t="s">
        <v>194</v>
      </c>
    </row>
    <row r="256" spans="2:65" s="12" customFormat="1" ht="11.25">
      <c r="B256" s="158"/>
      <c r="D256" s="149" t="s">
        <v>283</v>
      </c>
      <c r="F256" s="160" t="s">
        <v>1072</v>
      </c>
      <c r="H256" s="161">
        <v>536.28099999999995</v>
      </c>
      <c r="I256" s="162"/>
      <c r="L256" s="158"/>
      <c r="M256" s="163"/>
      <c r="T256" s="164"/>
      <c r="AT256" s="159" t="s">
        <v>283</v>
      </c>
      <c r="AU256" s="159" t="s">
        <v>91</v>
      </c>
      <c r="AV256" s="12" t="s">
        <v>91</v>
      </c>
      <c r="AW256" s="12" t="s">
        <v>4</v>
      </c>
      <c r="AX256" s="12" t="s">
        <v>21</v>
      </c>
      <c r="AY256" s="159" t="s">
        <v>194</v>
      </c>
    </row>
    <row r="257" spans="2:65" s="1" customFormat="1" ht="24.2" customHeight="1">
      <c r="B257" s="32"/>
      <c r="C257" s="136" t="s">
        <v>535</v>
      </c>
      <c r="D257" s="136" t="s">
        <v>197</v>
      </c>
      <c r="E257" s="137" t="s">
        <v>438</v>
      </c>
      <c r="F257" s="138" t="s">
        <v>439</v>
      </c>
      <c r="G257" s="139" t="s">
        <v>279</v>
      </c>
      <c r="H257" s="140">
        <v>499.762</v>
      </c>
      <c r="I257" s="141"/>
      <c r="J257" s="142">
        <f>ROUND(I257*H257,2)</f>
        <v>0</v>
      </c>
      <c r="K257" s="138" t="s">
        <v>272</v>
      </c>
      <c r="L257" s="32"/>
      <c r="M257" s="143" t="s">
        <v>1</v>
      </c>
      <c r="N257" s="144" t="s">
        <v>48</v>
      </c>
      <c r="P257" s="145">
        <f>O257*H257</f>
        <v>0</v>
      </c>
      <c r="Q257" s="145">
        <v>0</v>
      </c>
      <c r="R257" s="145">
        <f>Q257*H257</f>
        <v>0</v>
      </c>
      <c r="S257" s="145">
        <v>0</v>
      </c>
      <c r="T257" s="146">
        <f>S257*H257</f>
        <v>0</v>
      </c>
      <c r="AR257" s="147" t="s">
        <v>193</v>
      </c>
      <c r="AT257" s="147" t="s">
        <v>197</v>
      </c>
      <c r="AU257" s="147" t="s">
        <v>91</v>
      </c>
      <c r="AY257" s="17" t="s">
        <v>194</v>
      </c>
      <c r="BE257" s="148">
        <f>IF(N257="základní",J257,0)</f>
        <v>0</v>
      </c>
      <c r="BF257" s="148">
        <f>IF(N257="snížená",J257,0)</f>
        <v>0</v>
      </c>
      <c r="BG257" s="148">
        <f>IF(N257="zákl. přenesená",J257,0)</f>
        <v>0</v>
      </c>
      <c r="BH257" s="148">
        <f>IF(N257="sníž. přenesená",J257,0)</f>
        <v>0</v>
      </c>
      <c r="BI257" s="148">
        <f>IF(N257="nulová",J257,0)</f>
        <v>0</v>
      </c>
      <c r="BJ257" s="17" t="s">
        <v>21</v>
      </c>
      <c r="BK257" s="148">
        <f>ROUND(I257*H257,2)</f>
        <v>0</v>
      </c>
      <c r="BL257" s="17" t="s">
        <v>193</v>
      </c>
      <c r="BM257" s="147" t="s">
        <v>1073</v>
      </c>
    </row>
    <row r="258" spans="2:65" s="1" customFormat="1" ht="29.25">
      <c r="B258" s="32"/>
      <c r="D258" s="149" t="s">
        <v>202</v>
      </c>
      <c r="F258" s="150" t="s">
        <v>1074</v>
      </c>
      <c r="I258" s="151"/>
      <c r="L258" s="32"/>
      <c r="M258" s="152"/>
      <c r="T258" s="56"/>
      <c r="AT258" s="17" t="s">
        <v>202</v>
      </c>
      <c r="AU258" s="17" t="s">
        <v>91</v>
      </c>
    </row>
    <row r="259" spans="2:65" s="1" customFormat="1" ht="11.25">
      <c r="B259" s="32"/>
      <c r="D259" s="156" t="s">
        <v>275</v>
      </c>
      <c r="F259" s="157" t="s">
        <v>441</v>
      </c>
      <c r="I259" s="151"/>
      <c r="L259" s="32"/>
      <c r="M259" s="152"/>
      <c r="T259" s="56"/>
      <c r="AT259" s="17" t="s">
        <v>275</v>
      </c>
      <c r="AU259" s="17" t="s">
        <v>91</v>
      </c>
    </row>
    <row r="260" spans="2:65" s="12" customFormat="1" ht="11.25">
      <c r="B260" s="158"/>
      <c r="D260" s="149" t="s">
        <v>283</v>
      </c>
      <c r="E260" s="159" t="s">
        <v>1</v>
      </c>
      <c r="F260" s="160" t="s">
        <v>1075</v>
      </c>
      <c r="H260" s="161">
        <v>499.762</v>
      </c>
      <c r="I260" s="162"/>
      <c r="L260" s="158"/>
      <c r="M260" s="163"/>
      <c r="T260" s="164"/>
      <c r="AT260" s="159" t="s">
        <v>283</v>
      </c>
      <c r="AU260" s="159" t="s">
        <v>91</v>
      </c>
      <c r="AV260" s="12" t="s">
        <v>91</v>
      </c>
      <c r="AW260" s="12" t="s">
        <v>38</v>
      </c>
      <c r="AX260" s="12" t="s">
        <v>83</v>
      </c>
      <c r="AY260" s="159" t="s">
        <v>194</v>
      </c>
    </row>
    <row r="261" spans="2:65" s="1" customFormat="1" ht="24.2" customHeight="1">
      <c r="B261" s="32"/>
      <c r="C261" s="136" t="s">
        <v>540</v>
      </c>
      <c r="D261" s="136" t="s">
        <v>197</v>
      </c>
      <c r="E261" s="137" t="s">
        <v>1076</v>
      </c>
      <c r="F261" s="138" t="s">
        <v>1077</v>
      </c>
      <c r="G261" s="139" t="s">
        <v>279</v>
      </c>
      <c r="H261" s="140">
        <v>117.672</v>
      </c>
      <c r="I261" s="141"/>
      <c r="J261" s="142">
        <f>ROUND(I261*H261,2)</f>
        <v>0</v>
      </c>
      <c r="K261" s="138" t="s">
        <v>272</v>
      </c>
      <c r="L261" s="32"/>
      <c r="M261" s="143" t="s">
        <v>1</v>
      </c>
      <c r="N261" s="144" t="s">
        <v>48</v>
      </c>
      <c r="P261" s="145">
        <f>O261*H261</f>
        <v>0</v>
      </c>
      <c r="Q261" s="145">
        <v>0</v>
      </c>
      <c r="R261" s="145">
        <f>Q261*H261</f>
        <v>0</v>
      </c>
      <c r="S261" s="145">
        <v>0</v>
      </c>
      <c r="T261" s="146">
        <f>S261*H261</f>
        <v>0</v>
      </c>
      <c r="AR261" s="147" t="s">
        <v>193</v>
      </c>
      <c r="AT261" s="147" t="s">
        <v>197</v>
      </c>
      <c r="AU261" s="147" t="s">
        <v>91</v>
      </c>
      <c r="AY261" s="17" t="s">
        <v>194</v>
      </c>
      <c r="BE261" s="148">
        <f>IF(N261="základní",J261,0)</f>
        <v>0</v>
      </c>
      <c r="BF261" s="148">
        <f>IF(N261="snížená",J261,0)</f>
        <v>0</v>
      </c>
      <c r="BG261" s="148">
        <f>IF(N261="zákl. přenesená",J261,0)</f>
        <v>0</v>
      </c>
      <c r="BH261" s="148">
        <f>IF(N261="sníž. přenesená",J261,0)</f>
        <v>0</v>
      </c>
      <c r="BI261" s="148">
        <f>IF(N261="nulová",J261,0)</f>
        <v>0</v>
      </c>
      <c r="BJ261" s="17" t="s">
        <v>21</v>
      </c>
      <c r="BK261" s="148">
        <f>ROUND(I261*H261,2)</f>
        <v>0</v>
      </c>
      <c r="BL261" s="17" t="s">
        <v>193</v>
      </c>
      <c r="BM261" s="147" t="s">
        <v>1078</v>
      </c>
    </row>
    <row r="262" spans="2:65" s="1" customFormat="1" ht="39">
      <c r="B262" s="32"/>
      <c r="D262" s="149" t="s">
        <v>202</v>
      </c>
      <c r="F262" s="150" t="s">
        <v>1079</v>
      </c>
      <c r="I262" s="151"/>
      <c r="L262" s="32"/>
      <c r="M262" s="152"/>
      <c r="T262" s="56"/>
      <c r="AT262" s="17" t="s">
        <v>202</v>
      </c>
      <c r="AU262" s="17" t="s">
        <v>91</v>
      </c>
    </row>
    <row r="263" spans="2:65" s="1" customFormat="1" ht="11.25">
      <c r="B263" s="32"/>
      <c r="D263" s="156" t="s">
        <v>275</v>
      </c>
      <c r="F263" s="157" t="s">
        <v>1080</v>
      </c>
      <c r="I263" s="151"/>
      <c r="L263" s="32"/>
      <c r="M263" s="152"/>
      <c r="T263" s="56"/>
      <c r="AT263" s="17" t="s">
        <v>275</v>
      </c>
      <c r="AU263" s="17" t="s">
        <v>91</v>
      </c>
    </row>
    <row r="264" spans="2:65" s="12" customFormat="1" ht="11.25">
      <c r="B264" s="158"/>
      <c r="D264" s="149" t="s">
        <v>283</v>
      </c>
      <c r="E264" s="159" t="s">
        <v>1</v>
      </c>
      <c r="F264" s="160" t="s">
        <v>1081</v>
      </c>
      <c r="H264" s="161">
        <v>102.02500000000001</v>
      </c>
      <c r="I264" s="162"/>
      <c r="L264" s="158"/>
      <c r="M264" s="163"/>
      <c r="T264" s="164"/>
      <c r="AT264" s="159" t="s">
        <v>283</v>
      </c>
      <c r="AU264" s="159" t="s">
        <v>91</v>
      </c>
      <c r="AV264" s="12" t="s">
        <v>91</v>
      </c>
      <c r="AW264" s="12" t="s">
        <v>38</v>
      </c>
      <c r="AX264" s="12" t="s">
        <v>83</v>
      </c>
      <c r="AY264" s="159" t="s">
        <v>194</v>
      </c>
    </row>
    <row r="265" spans="2:65" s="12" customFormat="1" ht="11.25">
      <c r="B265" s="158"/>
      <c r="D265" s="149" t="s">
        <v>283</v>
      </c>
      <c r="E265" s="159" t="s">
        <v>1</v>
      </c>
      <c r="F265" s="160" t="s">
        <v>1082</v>
      </c>
      <c r="H265" s="161">
        <v>-13.112</v>
      </c>
      <c r="I265" s="162"/>
      <c r="L265" s="158"/>
      <c r="M265" s="163"/>
      <c r="T265" s="164"/>
      <c r="AT265" s="159" t="s">
        <v>283</v>
      </c>
      <c r="AU265" s="159" t="s">
        <v>91</v>
      </c>
      <c r="AV265" s="12" t="s">
        <v>91</v>
      </c>
      <c r="AW265" s="12" t="s">
        <v>38</v>
      </c>
      <c r="AX265" s="12" t="s">
        <v>83</v>
      </c>
      <c r="AY265" s="159" t="s">
        <v>194</v>
      </c>
    </row>
    <row r="266" spans="2:65" s="12" customFormat="1" ht="11.25">
      <c r="B266" s="158"/>
      <c r="D266" s="149" t="s">
        <v>283</v>
      </c>
      <c r="E266" s="159" t="s">
        <v>1</v>
      </c>
      <c r="F266" s="160" t="s">
        <v>1083</v>
      </c>
      <c r="H266" s="161">
        <v>33</v>
      </c>
      <c r="I266" s="162"/>
      <c r="L266" s="158"/>
      <c r="M266" s="163"/>
      <c r="T266" s="164"/>
      <c r="AT266" s="159" t="s">
        <v>283</v>
      </c>
      <c r="AU266" s="159" t="s">
        <v>91</v>
      </c>
      <c r="AV266" s="12" t="s">
        <v>91</v>
      </c>
      <c r="AW266" s="12" t="s">
        <v>38</v>
      </c>
      <c r="AX266" s="12" t="s">
        <v>83</v>
      </c>
      <c r="AY266" s="159" t="s">
        <v>194</v>
      </c>
    </row>
    <row r="267" spans="2:65" s="12" customFormat="1" ht="11.25">
      <c r="B267" s="158"/>
      <c r="D267" s="149" t="s">
        <v>283</v>
      </c>
      <c r="E267" s="159" t="s">
        <v>1</v>
      </c>
      <c r="F267" s="160" t="s">
        <v>1084</v>
      </c>
      <c r="H267" s="161">
        <v>-4.2409999999999997</v>
      </c>
      <c r="I267" s="162"/>
      <c r="L267" s="158"/>
      <c r="M267" s="163"/>
      <c r="T267" s="164"/>
      <c r="AT267" s="159" t="s">
        <v>283</v>
      </c>
      <c r="AU267" s="159" t="s">
        <v>91</v>
      </c>
      <c r="AV267" s="12" t="s">
        <v>91</v>
      </c>
      <c r="AW267" s="12" t="s">
        <v>38</v>
      </c>
      <c r="AX267" s="12" t="s">
        <v>83</v>
      </c>
      <c r="AY267" s="159" t="s">
        <v>194</v>
      </c>
    </row>
    <row r="268" spans="2:65" s="13" customFormat="1" ht="11.25">
      <c r="B268" s="165"/>
      <c r="D268" s="149" t="s">
        <v>283</v>
      </c>
      <c r="E268" s="166" t="s">
        <v>1</v>
      </c>
      <c r="F268" s="167" t="s">
        <v>285</v>
      </c>
      <c r="H268" s="168">
        <v>117.67200000000001</v>
      </c>
      <c r="I268" s="169"/>
      <c r="L268" s="165"/>
      <c r="M268" s="170"/>
      <c r="T268" s="171"/>
      <c r="AT268" s="166" t="s">
        <v>283</v>
      </c>
      <c r="AU268" s="166" t="s">
        <v>91</v>
      </c>
      <c r="AV268" s="13" t="s">
        <v>193</v>
      </c>
      <c r="AW268" s="13" t="s">
        <v>38</v>
      </c>
      <c r="AX268" s="13" t="s">
        <v>21</v>
      </c>
      <c r="AY268" s="166" t="s">
        <v>194</v>
      </c>
    </row>
    <row r="269" spans="2:65" s="1" customFormat="1" ht="16.5" customHeight="1">
      <c r="B269" s="32"/>
      <c r="C269" s="172" t="s">
        <v>545</v>
      </c>
      <c r="D269" s="172" t="s">
        <v>301</v>
      </c>
      <c r="E269" s="173" t="s">
        <v>1085</v>
      </c>
      <c r="F269" s="174" t="s">
        <v>1086</v>
      </c>
      <c r="G269" s="175" t="s">
        <v>363</v>
      </c>
      <c r="H269" s="176">
        <v>222.4</v>
      </c>
      <c r="I269" s="177"/>
      <c r="J269" s="178">
        <f>ROUND(I269*H269,2)</f>
        <v>0</v>
      </c>
      <c r="K269" s="174" t="s">
        <v>272</v>
      </c>
      <c r="L269" s="179"/>
      <c r="M269" s="180" t="s">
        <v>1</v>
      </c>
      <c r="N269" s="181" t="s">
        <v>48</v>
      </c>
      <c r="P269" s="145">
        <f>O269*H269</f>
        <v>0</v>
      </c>
      <c r="Q269" s="145">
        <v>1</v>
      </c>
      <c r="R269" s="145">
        <f>Q269*H269</f>
        <v>222.4</v>
      </c>
      <c r="S269" s="145">
        <v>0</v>
      </c>
      <c r="T269" s="146">
        <f>S269*H269</f>
        <v>0</v>
      </c>
      <c r="AR269" s="147" t="s">
        <v>232</v>
      </c>
      <c r="AT269" s="147" t="s">
        <v>301</v>
      </c>
      <c r="AU269" s="147" t="s">
        <v>91</v>
      </c>
      <c r="AY269" s="17" t="s">
        <v>194</v>
      </c>
      <c r="BE269" s="148">
        <f>IF(N269="základní",J269,0)</f>
        <v>0</v>
      </c>
      <c r="BF269" s="148">
        <f>IF(N269="snížená",J269,0)</f>
        <v>0</v>
      </c>
      <c r="BG269" s="148">
        <f>IF(N269="zákl. přenesená",J269,0)</f>
        <v>0</v>
      </c>
      <c r="BH269" s="148">
        <f>IF(N269="sníž. přenesená",J269,0)</f>
        <v>0</v>
      </c>
      <c r="BI269" s="148">
        <f>IF(N269="nulová",J269,0)</f>
        <v>0</v>
      </c>
      <c r="BJ269" s="17" t="s">
        <v>21</v>
      </c>
      <c r="BK269" s="148">
        <f>ROUND(I269*H269,2)</f>
        <v>0</v>
      </c>
      <c r="BL269" s="17" t="s">
        <v>193</v>
      </c>
      <c r="BM269" s="147" t="s">
        <v>1087</v>
      </c>
    </row>
    <row r="270" spans="2:65" s="1" customFormat="1" ht="11.25">
      <c r="B270" s="32"/>
      <c r="D270" s="149" t="s">
        <v>202</v>
      </c>
      <c r="F270" s="150" t="s">
        <v>1086</v>
      </c>
      <c r="I270" s="151"/>
      <c r="L270" s="32"/>
      <c r="M270" s="152"/>
      <c r="T270" s="56"/>
      <c r="AT270" s="17" t="s">
        <v>202</v>
      </c>
      <c r="AU270" s="17" t="s">
        <v>91</v>
      </c>
    </row>
    <row r="271" spans="2:65" s="12" customFormat="1" ht="11.25">
      <c r="B271" s="158"/>
      <c r="D271" s="149" t="s">
        <v>283</v>
      </c>
      <c r="F271" s="160" t="s">
        <v>1088</v>
      </c>
      <c r="H271" s="161">
        <v>222.4</v>
      </c>
      <c r="I271" s="162"/>
      <c r="L271" s="158"/>
      <c r="M271" s="163"/>
      <c r="T271" s="164"/>
      <c r="AT271" s="159" t="s">
        <v>283</v>
      </c>
      <c r="AU271" s="159" t="s">
        <v>91</v>
      </c>
      <c r="AV271" s="12" t="s">
        <v>91</v>
      </c>
      <c r="AW271" s="12" t="s">
        <v>4</v>
      </c>
      <c r="AX271" s="12" t="s">
        <v>21</v>
      </c>
      <c r="AY271" s="159" t="s">
        <v>194</v>
      </c>
    </row>
    <row r="272" spans="2:65" s="11" customFormat="1" ht="20.85" customHeight="1">
      <c r="B272" s="124"/>
      <c r="D272" s="125" t="s">
        <v>82</v>
      </c>
      <c r="E272" s="134" t="s">
        <v>8</v>
      </c>
      <c r="F272" s="134" t="s">
        <v>1089</v>
      </c>
      <c r="I272" s="127"/>
      <c r="J272" s="135">
        <f>BK272</f>
        <v>0</v>
      </c>
      <c r="L272" s="124"/>
      <c r="M272" s="129"/>
      <c r="P272" s="130">
        <f>SUM(P273:P276)</f>
        <v>0</v>
      </c>
      <c r="R272" s="130">
        <f>SUM(R273:R276)</f>
        <v>0</v>
      </c>
      <c r="T272" s="131">
        <f>SUM(T273:T276)</f>
        <v>0</v>
      </c>
      <c r="AR272" s="125" t="s">
        <v>21</v>
      </c>
      <c r="AT272" s="132" t="s">
        <v>82</v>
      </c>
      <c r="AU272" s="132" t="s">
        <v>91</v>
      </c>
      <c r="AY272" s="125" t="s">
        <v>194</v>
      </c>
      <c r="BK272" s="133">
        <f>SUM(BK273:BK276)</f>
        <v>0</v>
      </c>
    </row>
    <row r="273" spans="2:65" s="1" customFormat="1" ht="24.2" customHeight="1">
      <c r="B273" s="32"/>
      <c r="C273" s="136" t="s">
        <v>462</v>
      </c>
      <c r="D273" s="136" t="s">
        <v>197</v>
      </c>
      <c r="E273" s="137" t="s">
        <v>1090</v>
      </c>
      <c r="F273" s="138" t="s">
        <v>1091</v>
      </c>
      <c r="G273" s="139" t="s">
        <v>279</v>
      </c>
      <c r="H273" s="140">
        <v>7.92</v>
      </c>
      <c r="I273" s="141"/>
      <c r="J273" s="142">
        <f>ROUND(I273*H273,2)</f>
        <v>0</v>
      </c>
      <c r="K273" s="138" t="s">
        <v>272</v>
      </c>
      <c r="L273" s="32"/>
      <c r="M273" s="143" t="s">
        <v>1</v>
      </c>
      <c r="N273" s="144" t="s">
        <v>48</v>
      </c>
      <c r="P273" s="145">
        <f>O273*H273</f>
        <v>0</v>
      </c>
      <c r="Q273" s="145">
        <v>0</v>
      </c>
      <c r="R273" s="145">
        <f>Q273*H273</f>
        <v>0</v>
      </c>
      <c r="S273" s="145">
        <v>0</v>
      </c>
      <c r="T273" s="146">
        <f>S273*H273</f>
        <v>0</v>
      </c>
      <c r="AR273" s="147" t="s">
        <v>193</v>
      </c>
      <c r="AT273" s="147" t="s">
        <v>197</v>
      </c>
      <c r="AU273" s="147" t="s">
        <v>208</v>
      </c>
      <c r="AY273" s="17" t="s">
        <v>194</v>
      </c>
      <c r="BE273" s="148">
        <f>IF(N273="základní",J273,0)</f>
        <v>0</v>
      </c>
      <c r="BF273" s="148">
        <f>IF(N273="snížená",J273,0)</f>
        <v>0</v>
      </c>
      <c r="BG273" s="148">
        <f>IF(N273="zákl. přenesená",J273,0)</f>
        <v>0</v>
      </c>
      <c r="BH273" s="148">
        <f>IF(N273="sníž. přenesená",J273,0)</f>
        <v>0</v>
      </c>
      <c r="BI273" s="148">
        <f>IF(N273="nulová",J273,0)</f>
        <v>0</v>
      </c>
      <c r="BJ273" s="17" t="s">
        <v>21</v>
      </c>
      <c r="BK273" s="148">
        <f>ROUND(I273*H273,2)</f>
        <v>0</v>
      </c>
      <c r="BL273" s="17" t="s">
        <v>193</v>
      </c>
      <c r="BM273" s="147" t="s">
        <v>1092</v>
      </c>
    </row>
    <row r="274" spans="2:65" s="1" customFormat="1" ht="19.5">
      <c r="B274" s="32"/>
      <c r="D274" s="149" t="s">
        <v>202</v>
      </c>
      <c r="F274" s="150" t="s">
        <v>1093</v>
      </c>
      <c r="I274" s="151"/>
      <c r="L274" s="32"/>
      <c r="M274" s="152"/>
      <c r="T274" s="56"/>
      <c r="AT274" s="17" t="s">
        <v>202</v>
      </c>
      <c r="AU274" s="17" t="s">
        <v>208</v>
      </c>
    </row>
    <row r="275" spans="2:65" s="1" customFormat="1" ht="11.25">
      <c r="B275" s="32"/>
      <c r="D275" s="156" t="s">
        <v>275</v>
      </c>
      <c r="F275" s="157" t="s">
        <v>1094</v>
      </c>
      <c r="I275" s="151"/>
      <c r="L275" s="32"/>
      <c r="M275" s="152"/>
      <c r="T275" s="56"/>
      <c r="AT275" s="17" t="s">
        <v>275</v>
      </c>
      <c r="AU275" s="17" t="s">
        <v>208</v>
      </c>
    </row>
    <row r="276" spans="2:65" s="12" customFormat="1" ht="11.25">
      <c r="B276" s="158"/>
      <c r="D276" s="149" t="s">
        <v>283</v>
      </c>
      <c r="E276" s="159" t="s">
        <v>1</v>
      </c>
      <c r="F276" s="160" t="s">
        <v>967</v>
      </c>
      <c r="H276" s="161">
        <v>7.92</v>
      </c>
      <c r="I276" s="162"/>
      <c r="L276" s="158"/>
      <c r="M276" s="163"/>
      <c r="T276" s="164"/>
      <c r="AT276" s="159" t="s">
        <v>283</v>
      </c>
      <c r="AU276" s="159" t="s">
        <v>208</v>
      </c>
      <c r="AV276" s="12" t="s">
        <v>91</v>
      </c>
      <c r="AW276" s="12" t="s">
        <v>38</v>
      </c>
      <c r="AX276" s="12" t="s">
        <v>83</v>
      </c>
      <c r="AY276" s="159" t="s">
        <v>194</v>
      </c>
    </row>
    <row r="277" spans="2:65" s="11" customFormat="1" ht="22.9" customHeight="1">
      <c r="B277" s="124"/>
      <c r="D277" s="125" t="s">
        <v>82</v>
      </c>
      <c r="E277" s="134" t="s">
        <v>208</v>
      </c>
      <c r="F277" s="134" t="s">
        <v>868</v>
      </c>
      <c r="I277" s="127"/>
      <c r="J277" s="135">
        <f>BK277</f>
        <v>0</v>
      </c>
      <c r="L277" s="124"/>
      <c r="M277" s="129"/>
      <c r="P277" s="130">
        <f>SUM(P278:P283)</f>
        <v>0</v>
      </c>
      <c r="R277" s="130">
        <f>SUM(R278:R283)</f>
        <v>0</v>
      </c>
      <c r="T277" s="131">
        <f>SUM(T278:T283)</f>
        <v>0</v>
      </c>
      <c r="AR277" s="125" t="s">
        <v>21</v>
      </c>
      <c r="AT277" s="132" t="s">
        <v>82</v>
      </c>
      <c r="AU277" s="132" t="s">
        <v>21</v>
      </c>
      <c r="AY277" s="125" t="s">
        <v>194</v>
      </c>
      <c r="BK277" s="133">
        <f>SUM(BK278:BK283)</f>
        <v>0</v>
      </c>
    </row>
    <row r="278" spans="2:65" s="1" customFormat="1" ht="21.75" customHeight="1">
      <c r="B278" s="32"/>
      <c r="C278" s="136" t="s">
        <v>554</v>
      </c>
      <c r="D278" s="136" t="s">
        <v>197</v>
      </c>
      <c r="E278" s="137" t="s">
        <v>1095</v>
      </c>
      <c r="F278" s="138" t="s">
        <v>1096</v>
      </c>
      <c r="G278" s="139" t="s">
        <v>492</v>
      </c>
      <c r="H278" s="140">
        <v>245.5</v>
      </c>
      <c r="I278" s="141"/>
      <c r="J278" s="142">
        <f>ROUND(I278*H278,2)</f>
        <v>0</v>
      </c>
      <c r="K278" s="138" t="s">
        <v>272</v>
      </c>
      <c r="L278" s="32"/>
      <c r="M278" s="143" t="s">
        <v>1</v>
      </c>
      <c r="N278" s="144" t="s">
        <v>48</v>
      </c>
      <c r="P278" s="145">
        <f>O278*H278</f>
        <v>0</v>
      </c>
      <c r="Q278" s="145">
        <v>0</v>
      </c>
      <c r="R278" s="145">
        <f>Q278*H278</f>
        <v>0</v>
      </c>
      <c r="S278" s="145">
        <v>0</v>
      </c>
      <c r="T278" s="146">
        <f>S278*H278</f>
        <v>0</v>
      </c>
      <c r="AR278" s="147" t="s">
        <v>193</v>
      </c>
      <c r="AT278" s="147" t="s">
        <v>197</v>
      </c>
      <c r="AU278" s="147" t="s">
        <v>91</v>
      </c>
      <c r="AY278" s="17" t="s">
        <v>194</v>
      </c>
      <c r="BE278" s="148">
        <f>IF(N278="základní",J278,0)</f>
        <v>0</v>
      </c>
      <c r="BF278" s="148">
        <f>IF(N278="snížená",J278,0)</f>
        <v>0</v>
      </c>
      <c r="BG278" s="148">
        <f>IF(N278="zákl. přenesená",J278,0)</f>
        <v>0</v>
      </c>
      <c r="BH278" s="148">
        <f>IF(N278="sníž. přenesená",J278,0)</f>
        <v>0</v>
      </c>
      <c r="BI278" s="148">
        <f>IF(N278="nulová",J278,0)</f>
        <v>0</v>
      </c>
      <c r="BJ278" s="17" t="s">
        <v>21</v>
      </c>
      <c r="BK278" s="148">
        <f>ROUND(I278*H278,2)</f>
        <v>0</v>
      </c>
      <c r="BL278" s="17" t="s">
        <v>193</v>
      </c>
      <c r="BM278" s="147" t="s">
        <v>1097</v>
      </c>
    </row>
    <row r="279" spans="2:65" s="1" customFormat="1" ht="11.25">
      <c r="B279" s="32"/>
      <c r="D279" s="149" t="s">
        <v>202</v>
      </c>
      <c r="F279" s="150" t="s">
        <v>1098</v>
      </c>
      <c r="I279" s="151"/>
      <c r="L279" s="32"/>
      <c r="M279" s="152"/>
      <c r="T279" s="56"/>
      <c r="AT279" s="17" t="s">
        <v>202</v>
      </c>
      <c r="AU279" s="17" t="s">
        <v>91</v>
      </c>
    </row>
    <row r="280" spans="2:65" s="1" customFormat="1" ht="11.25">
      <c r="B280" s="32"/>
      <c r="D280" s="156" t="s">
        <v>275</v>
      </c>
      <c r="F280" s="157" t="s">
        <v>1099</v>
      </c>
      <c r="I280" s="151"/>
      <c r="L280" s="32"/>
      <c r="M280" s="152"/>
      <c r="T280" s="56"/>
      <c r="AT280" s="17" t="s">
        <v>275</v>
      </c>
      <c r="AU280" s="17" t="s">
        <v>91</v>
      </c>
    </row>
    <row r="281" spans="2:65" s="12" customFormat="1" ht="11.25">
      <c r="B281" s="158"/>
      <c r="D281" s="149" t="s">
        <v>283</v>
      </c>
      <c r="E281" s="159" t="s">
        <v>1</v>
      </c>
      <c r="F281" s="160" t="s">
        <v>1100</v>
      </c>
      <c r="H281" s="161">
        <v>245.5</v>
      </c>
      <c r="I281" s="162"/>
      <c r="L281" s="158"/>
      <c r="M281" s="163"/>
      <c r="T281" s="164"/>
      <c r="AT281" s="159" t="s">
        <v>283</v>
      </c>
      <c r="AU281" s="159" t="s">
        <v>91</v>
      </c>
      <c r="AV281" s="12" t="s">
        <v>91</v>
      </c>
      <c r="AW281" s="12" t="s">
        <v>38</v>
      </c>
      <c r="AX281" s="12" t="s">
        <v>83</v>
      </c>
      <c r="AY281" s="159" t="s">
        <v>194</v>
      </c>
    </row>
    <row r="282" spans="2:65" s="1" customFormat="1" ht="16.5" customHeight="1">
      <c r="B282" s="32"/>
      <c r="C282" s="136" t="s">
        <v>561</v>
      </c>
      <c r="D282" s="136" t="s">
        <v>197</v>
      </c>
      <c r="E282" s="137" t="s">
        <v>1101</v>
      </c>
      <c r="F282" s="138" t="s">
        <v>1102</v>
      </c>
      <c r="G282" s="139" t="s">
        <v>492</v>
      </c>
      <c r="H282" s="140">
        <v>245.5</v>
      </c>
      <c r="I282" s="141"/>
      <c r="J282" s="142">
        <f>ROUND(I282*H282,2)</f>
        <v>0</v>
      </c>
      <c r="K282" s="138" t="s">
        <v>1</v>
      </c>
      <c r="L282" s="32"/>
      <c r="M282" s="143" t="s">
        <v>1</v>
      </c>
      <c r="N282" s="144" t="s">
        <v>48</v>
      </c>
      <c r="P282" s="145">
        <f>O282*H282</f>
        <v>0</v>
      </c>
      <c r="Q282" s="145">
        <v>0</v>
      </c>
      <c r="R282" s="145">
        <f>Q282*H282</f>
        <v>0</v>
      </c>
      <c r="S282" s="145">
        <v>0</v>
      </c>
      <c r="T282" s="146">
        <f>S282*H282</f>
        <v>0</v>
      </c>
      <c r="AR282" s="147" t="s">
        <v>193</v>
      </c>
      <c r="AT282" s="147" t="s">
        <v>197</v>
      </c>
      <c r="AU282" s="147" t="s">
        <v>91</v>
      </c>
      <c r="AY282" s="17" t="s">
        <v>194</v>
      </c>
      <c r="BE282" s="148">
        <f>IF(N282="základní",J282,0)</f>
        <v>0</v>
      </c>
      <c r="BF282" s="148">
        <f>IF(N282="snížená",J282,0)</f>
        <v>0</v>
      </c>
      <c r="BG282" s="148">
        <f>IF(N282="zákl. přenesená",J282,0)</f>
        <v>0</v>
      </c>
      <c r="BH282" s="148">
        <f>IF(N282="sníž. přenesená",J282,0)</f>
        <v>0</v>
      </c>
      <c r="BI282" s="148">
        <f>IF(N282="nulová",J282,0)</f>
        <v>0</v>
      </c>
      <c r="BJ282" s="17" t="s">
        <v>21</v>
      </c>
      <c r="BK282" s="148">
        <f>ROUND(I282*H282,2)</f>
        <v>0</v>
      </c>
      <c r="BL282" s="17" t="s">
        <v>193</v>
      </c>
      <c r="BM282" s="147" t="s">
        <v>1103</v>
      </c>
    </row>
    <row r="283" spans="2:65" s="1" customFormat="1" ht="19.5">
      <c r="B283" s="32"/>
      <c r="D283" s="149" t="s">
        <v>202</v>
      </c>
      <c r="F283" s="150" t="s">
        <v>1104</v>
      </c>
      <c r="I283" s="151"/>
      <c r="L283" s="32"/>
      <c r="M283" s="152"/>
      <c r="T283" s="56"/>
      <c r="AT283" s="17" t="s">
        <v>202</v>
      </c>
      <c r="AU283" s="17" t="s">
        <v>91</v>
      </c>
    </row>
    <row r="284" spans="2:65" s="11" customFormat="1" ht="22.9" customHeight="1">
      <c r="B284" s="124"/>
      <c r="D284" s="125" t="s">
        <v>82</v>
      </c>
      <c r="E284" s="134" t="s">
        <v>193</v>
      </c>
      <c r="F284" s="134" t="s">
        <v>1105</v>
      </c>
      <c r="I284" s="127"/>
      <c r="J284" s="135">
        <f>BK284</f>
        <v>0</v>
      </c>
      <c r="L284" s="124"/>
      <c r="M284" s="129"/>
      <c r="P284" s="130">
        <f>SUM(P285:P308)</f>
        <v>0</v>
      </c>
      <c r="R284" s="130">
        <f>SUM(R285:R308)</f>
        <v>55.89978</v>
      </c>
      <c r="T284" s="131">
        <f>SUM(T285:T308)</f>
        <v>0</v>
      </c>
      <c r="AR284" s="125" t="s">
        <v>21</v>
      </c>
      <c r="AT284" s="132" t="s">
        <v>82</v>
      </c>
      <c r="AU284" s="132" t="s">
        <v>21</v>
      </c>
      <c r="AY284" s="125" t="s">
        <v>194</v>
      </c>
      <c r="BK284" s="133">
        <f>SUM(BK285:BK308)</f>
        <v>0</v>
      </c>
    </row>
    <row r="285" spans="2:65" s="1" customFormat="1" ht="24.2" customHeight="1">
      <c r="B285" s="32"/>
      <c r="C285" s="136" t="s">
        <v>570</v>
      </c>
      <c r="D285" s="136" t="s">
        <v>197</v>
      </c>
      <c r="E285" s="137" t="s">
        <v>1106</v>
      </c>
      <c r="F285" s="138" t="s">
        <v>1107</v>
      </c>
      <c r="G285" s="139" t="s">
        <v>279</v>
      </c>
      <c r="H285" s="140">
        <v>28.925000000000001</v>
      </c>
      <c r="I285" s="141"/>
      <c r="J285" s="142">
        <f>ROUND(I285*H285,2)</f>
        <v>0</v>
      </c>
      <c r="K285" s="138" t="s">
        <v>272</v>
      </c>
      <c r="L285" s="32"/>
      <c r="M285" s="143" t="s">
        <v>1</v>
      </c>
      <c r="N285" s="144" t="s">
        <v>48</v>
      </c>
      <c r="P285" s="145">
        <f>O285*H285</f>
        <v>0</v>
      </c>
      <c r="Q285" s="145">
        <v>0</v>
      </c>
      <c r="R285" s="145">
        <f>Q285*H285</f>
        <v>0</v>
      </c>
      <c r="S285" s="145">
        <v>0</v>
      </c>
      <c r="T285" s="146">
        <f>S285*H285</f>
        <v>0</v>
      </c>
      <c r="AR285" s="147" t="s">
        <v>193</v>
      </c>
      <c r="AT285" s="147" t="s">
        <v>197</v>
      </c>
      <c r="AU285" s="147" t="s">
        <v>91</v>
      </c>
      <c r="AY285" s="17" t="s">
        <v>194</v>
      </c>
      <c r="BE285" s="148">
        <f>IF(N285="základní",J285,0)</f>
        <v>0</v>
      </c>
      <c r="BF285" s="148">
        <f>IF(N285="snížená",J285,0)</f>
        <v>0</v>
      </c>
      <c r="BG285" s="148">
        <f>IF(N285="zákl. přenesená",J285,0)</f>
        <v>0</v>
      </c>
      <c r="BH285" s="148">
        <f>IF(N285="sníž. přenesená",J285,0)</f>
        <v>0</v>
      </c>
      <c r="BI285" s="148">
        <f>IF(N285="nulová",J285,0)</f>
        <v>0</v>
      </c>
      <c r="BJ285" s="17" t="s">
        <v>21</v>
      </c>
      <c r="BK285" s="148">
        <f>ROUND(I285*H285,2)</f>
        <v>0</v>
      </c>
      <c r="BL285" s="17" t="s">
        <v>193</v>
      </c>
      <c r="BM285" s="147" t="s">
        <v>1108</v>
      </c>
    </row>
    <row r="286" spans="2:65" s="1" customFormat="1" ht="19.5">
      <c r="B286" s="32"/>
      <c r="D286" s="149" t="s">
        <v>202</v>
      </c>
      <c r="F286" s="150" t="s">
        <v>1109</v>
      </c>
      <c r="I286" s="151"/>
      <c r="L286" s="32"/>
      <c r="M286" s="152"/>
      <c r="T286" s="56"/>
      <c r="AT286" s="17" t="s">
        <v>202</v>
      </c>
      <c r="AU286" s="17" t="s">
        <v>91</v>
      </c>
    </row>
    <row r="287" spans="2:65" s="1" customFormat="1" ht="11.25">
      <c r="B287" s="32"/>
      <c r="D287" s="156" t="s">
        <v>275</v>
      </c>
      <c r="F287" s="157" t="s">
        <v>1110</v>
      </c>
      <c r="I287" s="151"/>
      <c r="L287" s="32"/>
      <c r="M287" s="152"/>
      <c r="T287" s="56"/>
      <c r="AT287" s="17" t="s">
        <v>275</v>
      </c>
      <c r="AU287" s="17" t="s">
        <v>91</v>
      </c>
    </row>
    <row r="288" spans="2:65" s="12" customFormat="1" ht="11.25">
      <c r="B288" s="158"/>
      <c r="D288" s="149" t="s">
        <v>283</v>
      </c>
      <c r="E288" s="159" t="s">
        <v>1</v>
      </c>
      <c r="F288" s="160" t="s">
        <v>1111</v>
      </c>
      <c r="H288" s="161">
        <v>21.675000000000001</v>
      </c>
      <c r="I288" s="162"/>
      <c r="L288" s="158"/>
      <c r="M288" s="163"/>
      <c r="T288" s="164"/>
      <c r="AT288" s="159" t="s">
        <v>283</v>
      </c>
      <c r="AU288" s="159" t="s">
        <v>91</v>
      </c>
      <c r="AV288" s="12" t="s">
        <v>91</v>
      </c>
      <c r="AW288" s="12" t="s">
        <v>38</v>
      </c>
      <c r="AX288" s="12" t="s">
        <v>83</v>
      </c>
      <c r="AY288" s="159" t="s">
        <v>194</v>
      </c>
    </row>
    <row r="289" spans="2:65" s="12" customFormat="1" ht="11.25">
      <c r="B289" s="158"/>
      <c r="D289" s="149" t="s">
        <v>283</v>
      </c>
      <c r="E289" s="159" t="s">
        <v>1</v>
      </c>
      <c r="F289" s="160" t="s">
        <v>1112</v>
      </c>
      <c r="H289" s="161">
        <v>7.25</v>
      </c>
      <c r="I289" s="162"/>
      <c r="L289" s="158"/>
      <c r="M289" s="163"/>
      <c r="T289" s="164"/>
      <c r="AT289" s="159" t="s">
        <v>283</v>
      </c>
      <c r="AU289" s="159" t="s">
        <v>91</v>
      </c>
      <c r="AV289" s="12" t="s">
        <v>91</v>
      </c>
      <c r="AW289" s="12" t="s">
        <v>38</v>
      </c>
      <c r="AX289" s="12" t="s">
        <v>83</v>
      </c>
      <c r="AY289" s="159" t="s">
        <v>194</v>
      </c>
    </row>
    <row r="290" spans="2:65" s="1" customFormat="1" ht="16.5" customHeight="1">
      <c r="B290" s="32"/>
      <c r="C290" s="172" t="s">
        <v>469</v>
      </c>
      <c r="D290" s="172" t="s">
        <v>301</v>
      </c>
      <c r="E290" s="173" t="s">
        <v>1085</v>
      </c>
      <c r="F290" s="174" t="s">
        <v>1086</v>
      </c>
      <c r="G290" s="175" t="s">
        <v>363</v>
      </c>
      <c r="H290" s="176">
        <v>54.667999999999999</v>
      </c>
      <c r="I290" s="177"/>
      <c r="J290" s="178">
        <f>ROUND(I290*H290,2)</f>
        <v>0</v>
      </c>
      <c r="K290" s="174" t="s">
        <v>272</v>
      </c>
      <c r="L290" s="179"/>
      <c r="M290" s="180" t="s">
        <v>1</v>
      </c>
      <c r="N290" s="181" t="s">
        <v>48</v>
      </c>
      <c r="P290" s="145">
        <f>O290*H290</f>
        <v>0</v>
      </c>
      <c r="Q290" s="145">
        <v>1</v>
      </c>
      <c r="R290" s="145">
        <f>Q290*H290</f>
        <v>54.667999999999999</v>
      </c>
      <c r="S290" s="145">
        <v>0</v>
      </c>
      <c r="T290" s="146">
        <f>S290*H290</f>
        <v>0</v>
      </c>
      <c r="AR290" s="147" t="s">
        <v>232</v>
      </c>
      <c r="AT290" s="147" t="s">
        <v>301</v>
      </c>
      <c r="AU290" s="147" t="s">
        <v>91</v>
      </c>
      <c r="AY290" s="17" t="s">
        <v>194</v>
      </c>
      <c r="BE290" s="148">
        <f>IF(N290="základní",J290,0)</f>
        <v>0</v>
      </c>
      <c r="BF290" s="148">
        <f>IF(N290="snížená",J290,0)</f>
        <v>0</v>
      </c>
      <c r="BG290" s="148">
        <f>IF(N290="zákl. přenesená",J290,0)</f>
        <v>0</v>
      </c>
      <c r="BH290" s="148">
        <f>IF(N290="sníž. přenesená",J290,0)</f>
        <v>0</v>
      </c>
      <c r="BI290" s="148">
        <f>IF(N290="nulová",J290,0)</f>
        <v>0</v>
      </c>
      <c r="BJ290" s="17" t="s">
        <v>21</v>
      </c>
      <c r="BK290" s="148">
        <f>ROUND(I290*H290,2)</f>
        <v>0</v>
      </c>
      <c r="BL290" s="17" t="s">
        <v>193</v>
      </c>
      <c r="BM290" s="147" t="s">
        <v>1113</v>
      </c>
    </row>
    <row r="291" spans="2:65" s="1" customFormat="1" ht="11.25">
      <c r="B291" s="32"/>
      <c r="D291" s="149" t="s">
        <v>202</v>
      </c>
      <c r="F291" s="150" t="s">
        <v>1086</v>
      </c>
      <c r="I291" s="151"/>
      <c r="L291" s="32"/>
      <c r="M291" s="152"/>
      <c r="T291" s="56"/>
      <c r="AT291" s="17" t="s">
        <v>202</v>
      </c>
      <c r="AU291" s="17" t="s">
        <v>91</v>
      </c>
    </row>
    <row r="292" spans="2:65" s="12" customFormat="1" ht="11.25">
      <c r="B292" s="158"/>
      <c r="D292" s="149" t="s">
        <v>283</v>
      </c>
      <c r="F292" s="160" t="s">
        <v>1114</v>
      </c>
      <c r="H292" s="161">
        <v>54.667999999999999</v>
      </c>
      <c r="I292" s="162"/>
      <c r="L292" s="158"/>
      <c r="M292" s="163"/>
      <c r="T292" s="164"/>
      <c r="AT292" s="159" t="s">
        <v>283</v>
      </c>
      <c r="AU292" s="159" t="s">
        <v>91</v>
      </c>
      <c r="AV292" s="12" t="s">
        <v>91</v>
      </c>
      <c r="AW292" s="12" t="s">
        <v>4</v>
      </c>
      <c r="AX292" s="12" t="s">
        <v>21</v>
      </c>
      <c r="AY292" s="159" t="s">
        <v>194</v>
      </c>
    </row>
    <row r="293" spans="2:65" s="1" customFormat="1" ht="24.2" customHeight="1">
      <c r="B293" s="32"/>
      <c r="C293" s="136" t="s">
        <v>577</v>
      </c>
      <c r="D293" s="136" t="s">
        <v>197</v>
      </c>
      <c r="E293" s="137" t="s">
        <v>1115</v>
      </c>
      <c r="F293" s="138" t="s">
        <v>1116</v>
      </c>
      <c r="G293" s="139" t="s">
        <v>564</v>
      </c>
      <c r="H293" s="140">
        <v>7</v>
      </c>
      <c r="I293" s="141"/>
      <c r="J293" s="142">
        <f>ROUND(I293*H293,2)</f>
        <v>0</v>
      </c>
      <c r="K293" s="138" t="s">
        <v>272</v>
      </c>
      <c r="L293" s="32"/>
      <c r="M293" s="143" t="s">
        <v>1</v>
      </c>
      <c r="N293" s="144" t="s">
        <v>48</v>
      </c>
      <c r="P293" s="145">
        <f>O293*H293</f>
        <v>0</v>
      </c>
      <c r="Q293" s="145">
        <v>8.7419999999999998E-2</v>
      </c>
      <c r="R293" s="145">
        <f>Q293*H293</f>
        <v>0.61193999999999993</v>
      </c>
      <c r="S293" s="145">
        <v>0</v>
      </c>
      <c r="T293" s="146">
        <f>S293*H293</f>
        <v>0</v>
      </c>
      <c r="AR293" s="147" t="s">
        <v>193</v>
      </c>
      <c r="AT293" s="147" t="s">
        <v>197</v>
      </c>
      <c r="AU293" s="147" t="s">
        <v>91</v>
      </c>
      <c r="AY293" s="17" t="s">
        <v>194</v>
      </c>
      <c r="BE293" s="148">
        <f>IF(N293="základní",J293,0)</f>
        <v>0</v>
      </c>
      <c r="BF293" s="148">
        <f>IF(N293="snížená",J293,0)</f>
        <v>0</v>
      </c>
      <c r="BG293" s="148">
        <f>IF(N293="zákl. přenesená",J293,0)</f>
        <v>0</v>
      </c>
      <c r="BH293" s="148">
        <f>IF(N293="sníž. přenesená",J293,0)</f>
        <v>0</v>
      </c>
      <c r="BI293" s="148">
        <f>IF(N293="nulová",J293,0)</f>
        <v>0</v>
      </c>
      <c r="BJ293" s="17" t="s">
        <v>21</v>
      </c>
      <c r="BK293" s="148">
        <f>ROUND(I293*H293,2)</f>
        <v>0</v>
      </c>
      <c r="BL293" s="17" t="s">
        <v>193</v>
      </c>
      <c r="BM293" s="147" t="s">
        <v>1117</v>
      </c>
    </row>
    <row r="294" spans="2:65" s="1" customFormat="1" ht="19.5">
      <c r="B294" s="32"/>
      <c r="D294" s="149" t="s">
        <v>202</v>
      </c>
      <c r="F294" s="150" t="s">
        <v>1118</v>
      </c>
      <c r="I294" s="151"/>
      <c r="L294" s="32"/>
      <c r="M294" s="152"/>
      <c r="T294" s="56"/>
      <c r="AT294" s="17" t="s">
        <v>202</v>
      </c>
      <c r="AU294" s="17" t="s">
        <v>91</v>
      </c>
    </row>
    <row r="295" spans="2:65" s="1" customFormat="1" ht="11.25">
      <c r="B295" s="32"/>
      <c r="D295" s="156" t="s">
        <v>275</v>
      </c>
      <c r="F295" s="157" t="s">
        <v>1119</v>
      </c>
      <c r="I295" s="151"/>
      <c r="L295" s="32"/>
      <c r="M295" s="152"/>
      <c r="T295" s="56"/>
      <c r="AT295" s="17" t="s">
        <v>275</v>
      </c>
      <c r="AU295" s="17" t="s">
        <v>91</v>
      </c>
    </row>
    <row r="296" spans="2:65" s="1" customFormat="1" ht="24.2" customHeight="1">
      <c r="B296" s="32"/>
      <c r="C296" s="172" t="s">
        <v>582</v>
      </c>
      <c r="D296" s="172" t="s">
        <v>301</v>
      </c>
      <c r="E296" s="173" t="s">
        <v>1120</v>
      </c>
      <c r="F296" s="174" t="s">
        <v>1121</v>
      </c>
      <c r="G296" s="175" t="s">
        <v>564</v>
      </c>
      <c r="H296" s="176">
        <v>3</v>
      </c>
      <c r="I296" s="177"/>
      <c r="J296" s="178">
        <f>ROUND(I296*H296,2)</f>
        <v>0</v>
      </c>
      <c r="K296" s="174" t="s">
        <v>272</v>
      </c>
      <c r="L296" s="179"/>
      <c r="M296" s="180" t="s">
        <v>1</v>
      </c>
      <c r="N296" s="181" t="s">
        <v>48</v>
      </c>
      <c r="P296" s="145">
        <f>O296*H296</f>
        <v>0</v>
      </c>
      <c r="Q296" s="145">
        <v>2.8000000000000001E-2</v>
      </c>
      <c r="R296" s="145">
        <f>Q296*H296</f>
        <v>8.4000000000000005E-2</v>
      </c>
      <c r="S296" s="145">
        <v>0</v>
      </c>
      <c r="T296" s="146">
        <f>S296*H296</f>
        <v>0</v>
      </c>
      <c r="AR296" s="147" t="s">
        <v>232</v>
      </c>
      <c r="AT296" s="147" t="s">
        <v>301</v>
      </c>
      <c r="AU296" s="147" t="s">
        <v>91</v>
      </c>
      <c r="AY296" s="17" t="s">
        <v>194</v>
      </c>
      <c r="BE296" s="148">
        <f>IF(N296="základní",J296,0)</f>
        <v>0</v>
      </c>
      <c r="BF296" s="148">
        <f>IF(N296="snížená",J296,0)</f>
        <v>0</v>
      </c>
      <c r="BG296" s="148">
        <f>IF(N296="zákl. přenesená",J296,0)</f>
        <v>0</v>
      </c>
      <c r="BH296" s="148">
        <f>IF(N296="sníž. přenesená",J296,0)</f>
        <v>0</v>
      </c>
      <c r="BI296" s="148">
        <f>IF(N296="nulová",J296,0)</f>
        <v>0</v>
      </c>
      <c r="BJ296" s="17" t="s">
        <v>21</v>
      </c>
      <c r="BK296" s="148">
        <f>ROUND(I296*H296,2)</f>
        <v>0</v>
      </c>
      <c r="BL296" s="17" t="s">
        <v>193</v>
      </c>
      <c r="BM296" s="147" t="s">
        <v>1122</v>
      </c>
    </row>
    <row r="297" spans="2:65" s="1" customFormat="1" ht="11.25">
      <c r="B297" s="32"/>
      <c r="D297" s="149" t="s">
        <v>202</v>
      </c>
      <c r="F297" s="150" t="s">
        <v>1121</v>
      </c>
      <c r="I297" s="151"/>
      <c r="L297" s="32"/>
      <c r="M297" s="152"/>
      <c r="T297" s="56"/>
      <c r="AT297" s="17" t="s">
        <v>202</v>
      </c>
      <c r="AU297" s="17" t="s">
        <v>91</v>
      </c>
    </row>
    <row r="298" spans="2:65" s="1" customFormat="1" ht="24.2" customHeight="1">
      <c r="B298" s="32"/>
      <c r="C298" s="172" t="s">
        <v>587</v>
      </c>
      <c r="D298" s="172" t="s">
        <v>301</v>
      </c>
      <c r="E298" s="173" t="s">
        <v>1123</v>
      </c>
      <c r="F298" s="174" t="s">
        <v>1124</v>
      </c>
      <c r="G298" s="175" t="s">
        <v>564</v>
      </c>
      <c r="H298" s="176">
        <v>2</v>
      </c>
      <c r="I298" s="177"/>
      <c r="J298" s="178">
        <f>ROUND(I298*H298,2)</f>
        <v>0</v>
      </c>
      <c r="K298" s="174" t="s">
        <v>272</v>
      </c>
      <c r="L298" s="179"/>
      <c r="M298" s="180" t="s">
        <v>1</v>
      </c>
      <c r="N298" s="181" t="s">
        <v>48</v>
      </c>
      <c r="P298" s="145">
        <f>O298*H298</f>
        <v>0</v>
      </c>
      <c r="Q298" s="145">
        <v>0.04</v>
      </c>
      <c r="R298" s="145">
        <f>Q298*H298</f>
        <v>0.08</v>
      </c>
      <c r="S298" s="145">
        <v>0</v>
      </c>
      <c r="T298" s="146">
        <f>S298*H298</f>
        <v>0</v>
      </c>
      <c r="AR298" s="147" t="s">
        <v>232</v>
      </c>
      <c r="AT298" s="147" t="s">
        <v>301</v>
      </c>
      <c r="AU298" s="147" t="s">
        <v>91</v>
      </c>
      <c r="AY298" s="17" t="s">
        <v>194</v>
      </c>
      <c r="BE298" s="148">
        <f>IF(N298="základní",J298,0)</f>
        <v>0</v>
      </c>
      <c r="BF298" s="148">
        <f>IF(N298="snížená",J298,0)</f>
        <v>0</v>
      </c>
      <c r="BG298" s="148">
        <f>IF(N298="zákl. přenesená",J298,0)</f>
        <v>0</v>
      </c>
      <c r="BH298" s="148">
        <f>IF(N298="sníž. přenesená",J298,0)</f>
        <v>0</v>
      </c>
      <c r="BI298" s="148">
        <f>IF(N298="nulová",J298,0)</f>
        <v>0</v>
      </c>
      <c r="BJ298" s="17" t="s">
        <v>21</v>
      </c>
      <c r="BK298" s="148">
        <f>ROUND(I298*H298,2)</f>
        <v>0</v>
      </c>
      <c r="BL298" s="17" t="s">
        <v>193</v>
      </c>
      <c r="BM298" s="147" t="s">
        <v>1125</v>
      </c>
    </row>
    <row r="299" spans="2:65" s="1" customFormat="1" ht="11.25">
      <c r="B299" s="32"/>
      <c r="D299" s="149" t="s">
        <v>202</v>
      </c>
      <c r="F299" s="150" t="s">
        <v>1124</v>
      </c>
      <c r="I299" s="151"/>
      <c r="L299" s="32"/>
      <c r="M299" s="152"/>
      <c r="T299" s="56"/>
      <c r="AT299" s="17" t="s">
        <v>202</v>
      </c>
      <c r="AU299" s="17" t="s">
        <v>91</v>
      </c>
    </row>
    <row r="300" spans="2:65" s="1" customFormat="1" ht="24.2" customHeight="1">
      <c r="B300" s="32"/>
      <c r="C300" s="172" t="s">
        <v>482</v>
      </c>
      <c r="D300" s="172" t="s">
        <v>301</v>
      </c>
      <c r="E300" s="173" t="s">
        <v>1126</v>
      </c>
      <c r="F300" s="174" t="s">
        <v>1127</v>
      </c>
      <c r="G300" s="175" t="s">
        <v>564</v>
      </c>
      <c r="H300" s="176">
        <v>1</v>
      </c>
      <c r="I300" s="177"/>
      <c r="J300" s="178">
        <f>ROUND(I300*H300,2)</f>
        <v>0</v>
      </c>
      <c r="K300" s="174" t="s">
        <v>272</v>
      </c>
      <c r="L300" s="179"/>
      <c r="M300" s="180" t="s">
        <v>1</v>
      </c>
      <c r="N300" s="181" t="s">
        <v>48</v>
      </c>
      <c r="P300" s="145">
        <f>O300*H300</f>
        <v>0</v>
      </c>
      <c r="Q300" s="145">
        <v>5.0999999999999997E-2</v>
      </c>
      <c r="R300" s="145">
        <f>Q300*H300</f>
        <v>5.0999999999999997E-2</v>
      </c>
      <c r="S300" s="145">
        <v>0</v>
      </c>
      <c r="T300" s="146">
        <f>S300*H300</f>
        <v>0</v>
      </c>
      <c r="AR300" s="147" t="s">
        <v>232</v>
      </c>
      <c r="AT300" s="147" t="s">
        <v>301</v>
      </c>
      <c r="AU300" s="147" t="s">
        <v>91</v>
      </c>
      <c r="AY300" s="17" t="s">
        <v>194</v>
      </c>
      <c r="BE300" s="148">
        <f>IF(N300="základní",J300,0)</f>
        <v>0</v>
      </c>
      <c r="BF300" s="148">
        <f>IF(N300="snížená",J300,0)</f>
        <v>0</v>
      </c>
      <c r="BG300" s="148">
        <f>IF(N300="zákl. přenesená",J300,0)</f>
        <v>0</v>
      </c>
      <c r="BH300" s="148">
        <f>IF(N300="sníž. přenesená",J300,0)</f>
        <v>0</v>
      </c>
      <c r="BI300" s="148">
        <f>IF(N300="nulová",J300,0)</f>
        <v>0</v>
      </c>
      <c r="BJ300" s="17" t="s">
        <v>21</v>
      </c>
      <c r="BK300" s="148">
        <f>ROUND(I300*H300,2)</f>
        <v>0</v>
      </c>
      <c r="BL300" s="17" t="s">
        <v>193</v>
      </c>
      <c r="BM300" s="147" t="s">
        <v>1128</v>
      </c>
    </row>
    <row r="301" spans="2:65" s="1" customFormat="1" ht="11.25">
      <c r="B301" s="32"/>
      <c r="D301" s="149" t="s">
        <v>202</v>
      </c>
      <c r="F301" s="150" t="s">
        <v>1127</v>
      </c>
      <c r="I301" s="151"/>
      <c r="L301" s="32"/>
      <c r="M301" s="152"/>
      <c r="T301" s="56"/>
      <c r="AT301" s="17" t="s">
        <v>202</v>
      </c>
      <c r="AU301" s="17" t="s">
        <v>91</v>
      </c>
    </row>
    <row r="302" spans="2:65" s="1" customFormat="1" ht="24.2" customHeight="1">
      <c r="B302" s="32"/>
      <c r="C302" s="172" t="s">
        <v>595</v>
      </c>
      <c r="D302" s="172" t="s">
        <v>301</v>
      </c>
      <c r="E302" s="173" t="s">
        <v>1129</v>
      </c>
      <c r="F302" s="174" t="s">
        <v>1130</v>
      </c>
      <c r="G302" s="175" t="s">
        <v>564</v>
      </c>
      <c r="H302" s="176">
        <v>1</v>
      </c>
      <c r="I302" s="177"/>
      <c r="J302" s="178">
        <f>ROUND(I302*H302,2)</f>
        <v>0</v>
      </c>
      <c r="K302" s="174" t="s">
        <v>272</v>
      </c>
      <c r="L302" s="179"/>
      <c r="M302" s="180" t="s">
        <v>1</v>
      </c>
      <c r="N302" s="181" t="s">
        <v>48</v>
      </c>
      <c r="P302" s="145">
        <f>O302*H302</f>
        <v>0</v>
      </c>
      <c r="Q302" s="145">
        <v>6.8000000000000005E-2</v>
      </c>
      <c r="R302" s="145">
        <f>Q302*H302</f>
        <v>6.8000000000000005E-2</v>
      </c>
      <c r="S302" s="145">
        <v>0</v>
      </c>
      <c r="T302" s="146">
        <f>S302*H302</f>
        <v>0</v>
      </c>
      <c r="AR302" s="147" t="s">
        <v>232</v>
      </c>
      <c r="AT302" s="147" t="s">
        <v>301</v>
      </c>
      <c r="AU302" s="147" t="s">
        <v>91</v>
      </c>
      <c r="AY302" s="17" t="s">
        <v>194</v>
      </c>
      <c r="BE302" s="148">
        <f>IF(N302="základní",J302,0)</f>
        <v>0</v>
      </c>
      <c r="BF302" s="148">
        <f>IF(N302="snížená",J302,0)</f>
        <v>0</v>
      </c>
      <c r="BG302" s="148">
        <f>IF(N302="zákl. přenesená",J302,0)</f>
        <v>0</v>
      </c>
      <c r="BH302" s="148">
        <f>IF(N302="sníž. přenesená",J302,0)</f>
        <v>0</v>
      </c>
      <c r="BI302" s="148">
        <f>IF(N302="nulová",J302,0)</f>
        <v>0</v>
      </c>
      <c r="BJ302" s="17" t="s">
        <v>21</v>
      </c>
      <c r="BK302" s="148">
        <f>ROUND(I302*H302,2)</f>
        <v>0</v>
      </c>
      <c r="BL302" s="17" t="s">
        <v>193</v>
      </c>
      <c r="BM302" s="147" t="s">
        <v>1131</v>
      </c>
    </row>
    <row r="303" spans="2:65" s="1" customFormat="1" ht="11.25">
      <c r="B303" s="32"/>
      <c r="D303" s="149" t="s">
        <v>202</v>
      </c>
      <c r="F303" s="150" t="s">
        <v>1130</v>
      </c>
      <c r="I303" s="151"/>
      <c r="L303" s="32"/>
      <c r="M303" s="152"/>
      <c r="T303" s="56"/>
      <c r="AT303" s="17" t="s">
        <v>202</v>
      </c>
      <c r="AU303" s="17" t="s">
        <v>91</v>
      </c>
    </row>
    <row r="304" spans="2:65" s="1" customFormat="1" ht="24.2" customHeight="1">
      <c r="B304" s="32"/>
      <c r="C304" s="136" t="s">
        <v>601</v>
      </c>
      <c r="D304" s="136" t="s">
        <v>197</v>
      </c>
      <c r="E304" s="137" t="s">
        <v>1132</v>
      </c>
      <c r="F304" s="138" t="s">
        <v>1133</v>
      </c>
      <c r="G304" s="139" t="s">
        <v>564</v>
      </c>
      <c r="H304" s="140">
        <v>2</v>
      </c>
      <c r="I304" s="141"/>
      <c r="J304" s="142">
        <f>ROUND(I304*H304,2)</f>
        <v>0</v>
      </c>
      <c r="K304" s="138" t="s">
        <v>272</v>
      </c>
      <c r="L304" s="32"/>
      <c r="M304" s="143" t="s">
        <v>1</v>
      </c>
      <c r="N304" s="144" t="s">
        <v>48</v>
      </c>
      <c r="P304" s="145">
        <f>O304*H304</f>
        <v>0</v>
      </c>
      <c r="Q304" s="145">
        <v>8.7419999999999998E-2</v>
      </c>
      <c r="R304" s="145">
        <f>Q304*H304</f>
        <v>0.17484</v>
      </c>
      <c r="S304" s="145">
        <v>0</v>
      </c>
      <c r="T304" s="146">
        <f>S304*H304</f>
        <v>0</v>
      </c>
      <c r="AR304" s="147" t="s">
        <v>193</v>
      </c>
      <c r="AT304" s="147" t="s">
        <v>197</v>
      </c>
      <c r="AU304" s="147" t="s">
        <v>91</v>
      </c>
      <c r="AY304" s="17" t="s">
        <v>194</v>
      </c>
      <c r="BE304" s="148">
        <f>IF(N304="základní",J304,0)</f>
        <v>0</v>
      </c>
      <c r="BF304" s="148">
        <f>IF(N304="snížená",J304,0)</f>
        <v>0</v>
      </c>
      <c r="BG304" s="148">
        <f>IF(N304="zákl. přenesená",J304,0)</f>
        <v>0</v>
      </c>
      <c r="BH304" s="148">
        <f>IF(N304="sníž. přenesená",J304,0)</f>
        <v>0</v>
      </c>
      <c r="BI304" s="148">
        <f>IF(N304="nulová",J304,0)</f>
        <v>0</v>
      </c>
      <c r="BJ304" s="17" t="s">
        <v>21</v>
      </c>
      <c r="BK304" s="148">
        <f>ROUND(I304*H304,2)</f>
        <v>0</v>
      </c>
      <c r="BL304" s="17" t="s">
        <v>193</v>
      </c>
      <c r="BM304" s="147" t="s">
        <v>1134</v>
      </c>
    </row>
    <row r="305" spans="2:65" s="1" customFormat="1" ht="19.5">
      <c r="B305" s="32"/>
      <c r="D305" s="149" t="s">
        <v>202</v>
      </c>
      <c r="F305" s="150" t="s">
        <v>1135</v>
      </c>
      <c r="I305" s="151"/>
      <c r="L305" s="32"/>
      <c r="M305" s="152"/>
      <c r="T305" s="56"/>
      <c r="AT305" s="17" t="s">
        <v>202</v>
      </c>
      <c r="AU305" s="17" t="s">
        <v>91</v>
      </c>
    </row>
    <row r="306" spans="2:65" s="1" customFormat="1" ht="11.25">
      <c r="B306" s="32"/>
      <c r="D306" s="156" t="s">
        <v>275</v>
      </c>
      <c r="F306" s="157" t="s">
        <v>1136</v>
      </c>
      <c r="I306" s="151"/>
      <c r="L306" s="32"/>
      <c r="M306" s="152"/>
      <c r="T306" s="56"/>
      <c r="AT306" s="17" t="s">
        <v>275</v>
      </c>
      <c r="AU306" s="17" t="s">
        <v>91</v>
      </c>
    </row>
    <row r="307" spans="2:65" s="1" customFormat="1" ht="24.2" customHeight="1">
      <c r="B307" s="32"/>
      <c r="C307" s="172" t="s">
        <v>606</v>
      </c>
      <c r="D307" s="172" t="s">
        <v>301</v>
      </c>
      <c r="E307" s="173" t="s">
        <v>1137</v>
      </c>
      <c r="F307" s="174" t="s">
        <v>1138</v>
      </c>
      <c r="G307" s="175" t="s">
        <v>564</v>
      </c>
      <c r="H307" s="176">
        <v>2</v>
      </c>
      <c r="I307" s="177"/>
      <c r="J307" s="178">
        <f>ROUND(I307*H307,2)</f>
        <v>0</v>
      </c>
      <c r="K307" s="174" t="s">
        <v>272</v>
      </c>
      <c r="L307" s="179"/>
      <c r="M307" s="180" t="s">
        <v>1</v>
      </c>
      <c r="N307" s="181" t="s">
        <v>48</v>
      </c>
      <c r="P307" s="145">
        <f>O307*H307</f>
        <v>0</v>
      </c>
      <c r="Q307" s="145">
        <v>8.1000000000000003E-2</v>
      </c>
      <c r="R307" s="145">
        <f>Q307*H307</f>
        <v>0.16200000000000001</v>
      </c>
      <c r="S307" s="145">
        <v>0</v>
      </c>
      <c r="T307" s="146">
        <f>S307*H307</f>
        <v>0</v>
      </c>
      <c r="AR307" s="147" t="s">
        <v>232</v>
      </c>
      <c r="AT307" s="147" t="s">
        <v>301</v>
      </c>
      <c r="AU307" s="147" t="s">
        <v>91</v>
      </c>
      <c r="AY307" s="17" t="s">
        <v>194</v>
      </c>
      <c r="BE307" s="148">
        <f>IF(N307="základní",J307,0)</f>
        <v>0</v>
      </c>
      <c r="BF307" s="148">
        <f>IF(N307="snížená",J307,0)</f>
        <v>0</v>
      </c>
      <c r="BG307" s="148">
        <f>IF(N307="zákl. přenesená",J307,0)</f>
        <v>0</v>
      </c>
      <c r="BH307" s="148">
        <f>IF(N307="sníž. přenesená",J307,0)</f>
        <v>0</v>
      </c>
      <c r="BI307" s="148">
        <f>IF(N307="nulová",J307,0)</f>
        <v>0</v>
      </c>
      <c r="BJ307" s="17" t="s">
        <v>21</v>
      </c>
      <c r="BK307" s="148">
        <f>ROUND(I307*H307,2)</f>
        <v>0</v>
      </c>
      <c r="BL307" s="17" t="s">
        <v>193</v>
      </c>
      <c r="BM307" s="147" t="s">
        <v>1139</v>
      </c>
    </row>
    <row r="308" spans="2:65" s="1" customFormat="1" ht="11.25">
      <c r="B308" s="32"/>
      <c r="D308" s="149" t="s">
        <v>202</v>
      </c>
      <c r="F308" s="150" t="s">
        <v>1138</v>
      </c>
      <c r="I308" s="151"/>
      <c r="L308" s="32"/>
      <c r="M308" s="152"/>
      <c r="T308" s="56"/>
      <c r="AT308" s="17" t="s">
        <v>202</v>
      </c>
      <c r="AU308" s="17" t="s">
        <v>91</v>
      </c>
    </row>
    <row r="309" spans="2:65" s="11" customFormat="1" ht="22.9" customHeight="1">
      <c r="B309" s="124"/>
      <c r="D309" s="125" t="s">
        <v>82</v>
      </c>
      <c r="E309" s="134" t="s">
        <v>232</v>
      </c>
      <c r="F309" s="134" t="s">
        <v>1140</v>
      </c>
      <c r="I309" s="127"/>
      <c r="J309" s="135">
        <f>BK309</f>
        <v>0</v>
      </c>
      <c r="L309" s="124"/>
      <c r="M309" s="129"/>
      <c r="P309" s="130">
        <f>SUM(P310:P349)</f>
        <v>0</v>
      </c>
      <c r="R309" s="130">
        <f>SUM(R310:R349)</f>
        <v>33.030709999999999</v>
      </c>
      <c r="T309" s="131">
        <f>SUM(T310:T349)</f>
        <v>0</v>
      </c>
      <c r="AR309" s="125" t="s">
        <v>21</v>
      </c>
      <c r="AT309" s="132" t="s">
        <v>82</v>
      </c>
      <c r="AU309" s="132" t="s">
        <v>21</v>
      </c>
      <c r="AY309" s="125" t="s">
        <v>194</v>
      </c>
      <c r="BK309" s="133">
        <f>SUM(BK310:BK349)</f>
        <v>0</v>
      </c>
    </row>
    <row r="310" spans="2:65" s="1" customFormat="1" ht="16.5" customHeight="1">
      <c r="B310" s="32"/>
      <c r="C310" s="136" t="s">
        <v>611</v>
      </c>
      <c r="D310" s="136" t="s">
        <v>197</v>
      </c>
      <c r="E310" s="137" t="s">
        <v>1141</v>
      </c>
      <c r="F310" s="138" t="s">
        <v>1142</v>
      </c>
      <c r="G310" s="139" t="s">
        <v>200</v>
      </c>
      <c r="H310" s="140">
        <v>5</v>
      </c>
      <c r="I310" s="141"/>
      <c r="J310" s="142">
        <f>ROUND(I310*H310,2)</f>
        <v>0</v>
      </c>
      <c r="K310" s="138" t="s">
        <v>1</v>
      </c>
      <c r="L310" s="32"/>
      <c r="M310" s="143" t="s">
        <v>1</v>
      </c>
      <c r="N310" s="144" t="s">
        <v>48</v>
      </c>
      <c r="P310" s="145">
        <f>O310*H310</f>
        <v>0</v>
      </c>
      <c r="Q310" s="145">
        <v>0</v>
      </c>
      <c r="R310" s="145">
        <f>Q310*H310</f>
        <v>0</v>
      </c>
      <c r="S310" s="145">
        <v>0</v>
      </c>
      <c r="T310" s="146">
        <f>S310*H310</f>
        <v>0</v>
      </c>
      <c r="AR310" s="147" t="s">
        <v>193</v>
      </c>
      <c r="AT310" s="147" t="s">
        <v>197</v>
      </c>
      <c r="AU310" s="147" t="s">
        <v>91</v>
      </c>
      <c r="AY310" s="17" t="s">
        <v>194</v>
      </c>
      <c r="BE310" s="148">
        <f>IF(N310="základní",J310,0)</f>
        <v>0</v>
      </c>
      <c r="BF310" s="148">
        <f>IF(N310="snížená",J310,0)</f>
        <v>0</v>
      </c>
      <c r="BG310" s="148">
        <f>IF(N310="zákl. přenesená",J310,0)</f>
        <v>0</v>
      </c>
      <c r="BH310" s="148">
        <f>IF(N310="sníž. přenesená",J310,0)</f>
        <v>0</v>
      </c>
      <c r="BI310" s="148">
        <f>IF(N310="nulová",J310,0)</f>
        <v>0</v>
      </c>
      <c r="BJ310" s="17" t="s">
        <v>21</v>
      </c>
      <c r="BK310" s="148">
        <f>ROUND(I310*H310,2)</f>
        <v>0</v>
      </c>
      <c r="BL310" s="17" t="s">
        <v>193</v>
      </c>
      <c r="BM310" s="147" t="s">
        <v>1143</v>
      </c>
    </row>
    <row r="311" spans="2:65" s="1" customFormat="1" ht="24.2" customHeight="1">
      <c r="B311" s="32"/>
      <c r="C311" s="136" t="s">
        <v>616</v>
      </c>
      <c r="D311" s="136" t="s">
        <v>197</v>
      </c>
      <c r="E311" s="137" t="s">
        <v>1144</v>
      </c>
      <c r="F311" s="138" t="s">
        <v>1145</v>
      </c>
      <c r="G311" s="139" t="s">
        <v>492</v>
      </c>
      <c r="H311" s="140">
        <v>185.5</v>
      </c>
      <c r="I311" s="141"/>
      <c r="J311" s="142">
        <f>ROUND(I311*H311,2)</f>
        <v>0</v>
      </c>
      <c r="K311" s="138" t="s">
        <v>272</v>
      </c>
      <c r="L311" s="32"/>
      <c r="M311" s="143" t="s">
        <v>1</v>
      </c>
      <c r="N311" s="144" t="s">
        <v>48</v>
      </c>
      <c r="P311" s="145">
        <f>O311*H311</f>
        <v>0</v>
      </c>
      <c r="Q311" s="145">
        <v>2.0000000000000002E-5</v>
      </c>
      <c r="R311" s="145">
        <f>Q311*H311</f>
        <v>3.7100000000000002E-3</v>
      </c>
      <c r="S311" s="145">
        <v>0</v>
      </c>
      <c r="T311" s="146">
        <f>S311*H311</f>
        <v>0</v>
      </c>
      <c r="AR311" s="147" t="s">
        <v>193</v>
      </c>
      <c r="AT311" s="147" t="s">
        <v>197</v>
      </c>
      <c r="AU311" s="147" t="s">
        <v>91</v>
      </c>
      <c r="AY311" s="17" t="s">
        <v>194</v>
      </c>
      <c r="BE311" s="148">
        <f>IF(N311="základní",J311,0)</f>
        <v>0</v>
      </c>
      <c r="BF311" s="148">
        <f>IF(N311="snížená",J311,0)</f>
        <v>0</v>
      </c>
      <c r="BG311" s="148">
        <f>IF(N311="zákl. přenesená",J311,0)</f>
        <v>0</v>
      </c>
      <c r="BH311" s="148">
        <f>IF(N311="sníž. přenesená",J311,0)</f>
        <v>0</v>
      </c>
      <c r="BI311" s="148">
        <f>IF(N311="nulová",J311,0)</f>
        <v>0</v>
      </c>
      <c r="BJ311" s="17" t="s">
        <v>21</v>
      </c>
      <c r="BK311" s="148">
        <f>ROUND(I311*H311,2)</f>
        <v>0</v>
      </c>
      <c r="BL311" s="17" t="s">
        <v>193</v>
      </c>
      <c r="BM311" s="147" t="s">
        <v>1146</v>
      </c>
    </row>
    <row r="312" spans="2:65" s="1" customFormat="1" ht="19.5">
      <c r="B312" s="32"/>
      <c r="D312" s="149" t="s">
        <v>202</v>
      </c>
      <c r="F312" s="150" t="s">
        <v>1147</v>
      </c>
      <c r="I312" s="151"/>
      <c r="L312" s="32"/>
      <c r="M312" s="152"/>
      <c r="T312" s="56"/>
      <c r="AT312" s="17" t="s">
        <v>202</v>
      </c>
      <c r="AU312" s="17" t="s">
        <v>91</v>
      </c>
    </row>
    <row r="313" spans="2:65" s="1" customFormat="1" ht="11.25">
      <c r="B313" s="32"/>
      <c r="D313" s="156" t="s">
        <v>275</v>
      </c>
      <c r="F313" s="157" t="s">
        <v>1148</v>
      </c>
      <c r="I313" s="151"/>
      <c r="L313" s="32"/>
      <c r="M313" s="152"/>
      <c r="T313" s="56"/>
      <c r="AT313" s="17" t="s">
        <v>275</v>
      </c>
      <c r="AU313" s="17" t="s">
        <v>91</v>
      </c>
    </row>
    <row r="314" spans="2:65" s="12" customFormat="1" ht="11.25">
      <c r="B314" s="158"/>
      <c r="D314" s="149" t="s">
        <v>283</v>
      </c>
      <c r="E314" s="159" t="s">
        <v>1</v>
      </c>
      <c r="F314" s="160" t="s">
        <v>1149</v>
      </c>
      <c r="H314" s="161">
        <v>185.5</v>
      </c>
      <c r="I314" s="162"/>
      <c r="L314" s="158"/>
      <c r="M314" s="163"/>
      <c r="T314" s="164"/>
      <c r="AT314" s="159" t="s">
        <v>283</v>
      </c>
      <c r="AU314" s="159" t="s">
        <v>91</v>
      </c>
      <c r="AV314" s="12" t="s">
        <v>91</v>
      </c>
      <c r="AW314" s="12" t="s">
        <v>38</v>
      </c>
      <c r="AX314" s="12" t="s">
        <v>83</v>
      </c>
      <c r="AY314" s="159" t="s">
        <v>194</v>
      </c>
    </row>
    <row r="315" spans="2:65" s="1" customFormat="1" ht="24.2" customHeight="1">
      <c r="B315" s="32"/>
      <c r="C315" s="172" t="s">
        <v>500</v>
      </c>
      <c r="D315" s="172" t="s">
        <v>301</v>
      </c>
      <c r="E315" s="173" t="s">
        <v>1150</v>
      </c>
      <c r="F315" s="174" t="s">
        <v>1151</v>
      </c>
      <c r="G315" s="175" t="s">
        <v>492</v>
      </c>
      <c r="H315" s="176">
        <v>185.5</v>
      </c>
      <c r="I315" s="177"/>
      <c r="J315" s="178">
        <f>ROUND(I315*H315,2)</f>
        <v>0</v>
      </c>
      <c r="K315" s="174" t="s">
        <v>272</v>
      </c>
      <c r="L315" s="179"/>
      <c r="M315" s="180" t="s">
        <v>1</v>
      </c>
      <c r="N315" s="181" t="s">
        <v>48</v>
      </c>
      <c r="P315" s="145">
        <f>O315*H315</f>
        <v>0</v>
      </c>
      <c r="Q315" s="145">
        <v>7.9000000000000008E-3</v>
      </c>
      <c r="R315" s="145">
        <f>Q315*H315</f>
        <v>1.4654500000000001</v>
      </c>
      <c r="S315" s="145">
        <v>0</v>
      </c>
      <c r="T315" s="146">
        <f>S315*H315</f>
        <v>0</v>
      </c>
      <c r="AR315" s="147" t="s">
        <v>232</v>
      </c>
      <c r="AT315" s="147" t="s">
        <v>301</v>
      </c>
      <c r="AU315" s="147" t="s">
        <v>91</v>
      </c>
      <c r="AY315" s="17" t="s">
        <v>194</v>
      </c>
      <c r="BE315" s="148">
        <f>IF(N315="základní",J315,0)</f>
        <v>0</v>
      </c>
      <c r="BF315" s="148">
        <f>IF(N315="snížená",J315,0)</f>
        <v>0</v>
      </c>
      <c r="BG315" s="148">
        <f>IF(N315="zákl. přenesená",J315,0)</f>
        <v>0</v>
      </c>
      <c r="BH315" s="148">
        <f>IF(N315="sníž. přenesená",J315,0)</f>
        <v>0</v>
      </c>
      <c r="BI315" s="148">
        <f>IF(N315="nulová",J315,0)</f>
        <v>0</v>
      </c>
      <c r="BJ315" s="17" t="s">
        <v>21</v>
      </c>
      <c r="BK315" s="148">
        <f>ROUND(I315*H315,2)</f>
        <v>0</v>
      </c>
      <c r="BL315" s="17" t="s">
        <v>193</v>
      </c>
      <c r="BM315" s="147" t="s">
        <v>1152</v>
      </c>
    </row>
    <row r="316" spans="2:65" s="1" customFormat="1" ht="24.2" customHeight="1">
      <c r="B316" s="32"/>
      <c r="C316" s="136" t="s">
        <v>627</v>
      </c>
      <c r="D316" s="136" t="s">
        <v>197</v>
      </c>
      <c r="E316" s="137" t="s">
        <v>1153</v>
      </c>
      <c r="F316" s="138" t="s">
        <v>1154</v>
      </c>
      <c r="G316" s="139" t="s">
        <v>564</v>
      </c>
      <c r="H316" s="140">
        <v>4</v>
      </c>
      <c r="I316" s="141"/>
      <c r="J316" s="142">
        <f>ROUND(I316*H316,2)</f>
        <v>0</v>
      </c>
      <c r="K316" s="138" t="s">
        <v>272</v>
      </c>
      <c r="L316" s="32"/>
      <c r="M316" s="143" t="s">
        <v>1</v>
      </c>
      <c r="N316" s="144" t="s">
        <v>48</v>
      </c>
      <c r="P316" s="145">
        <f>O316*H316</f>
        <v>0</v>
      </c>
      <c r="Q316" s="145">
        <v>1E-4</v>
      </c>
      <c r="R316" s="145">
        <f>Q316*H316</f>
        <v>4.0000000000000002E-4</v>
      </c>
      <c r="S316" s="145">
        <v>0</v>
      </c>
      <c r="T316" s="146">
        <f>S316*H316</f>
        <v>0</v>
      </c>
      <c r="AR316" s="147" t="s">
        <v>193</v>
      </c>
      <c r="AT316" s="147" t="s">
        <v>197</v>
      </c>
      <c r="AU316" s="147" t="s">
        <v>91</v>
      </c>
      <c r="AY316" s="17" t="s">
        <v>194</v>
      </c>
      <c r="BE316" s="148">
        <f>IF(N316="základní",J316,0)</f>
        <v>0</v>
      </c>
      <c r="BF316" s="148">
        <f>IF(N316="snížená",J316,0)</f>
        <v>0</v>
      </c>
      <c r="BG316" s="148">
        <f>IF(N316="zákl. přenesená",J316,0)</f>
        <v>0</v>
      </c>
      <c r="BH316" s="148">
        <f>IF(N316="sníž. přenesená",J316,0)</f>
        <v>0</v>
      </c>
      <c r="BI316" s="148">
        <f>IF(N316="nulová",J316,0)</f>
        <v>0</v>
      </c>
      <c r="BJ316" s="17" t="s">
        <v>21</v>
      </c>
      <c r="BK316" s="148">
        <f>ROUND(I316*H316,2)</f>
        <v>0</v>
      </c>
      <c r="BL316" s="17" t="s">
        <v>193</v>
      </c>
      <c r="BM316" s="147" t="s">
        <v>1155</v>
      </c>
    </row>
    <row r="317" spans="2:65" s="1" customFormat="1" ht="19.5">
      <c r="B317" s="32"/>
      <c r="D317" s="149" t="s">
        <v>202</v>
      </c>
      <c r="F317" s="150" t="s">
        <v>1156</v>
      </c>
      <c r="I317" s="151"/>
      <c r="L317" s="32"/>
      <c r="M317" s="152"/>
      <c r="T317" s="56"/>
      <c r="AT317" s="17" t="s">
        <v>202</v>
      </c>
      <c r="AU317" s="17" t="s">
        <v>91</v>
      </c>
    </row>
    <row r="318" spans="2:65" s="1" customFormat="1" ht="11.25">
      <c r="B318" s="32"/>
      <c r="D318" s="156" t="s">
        <v>275</v>
      </c>
      <c r="F318" s="157" t="s">
        <v>1157</v>
      </c>
      <c r="I318" s="151"/>
      <c r="L318" s="32"/>
      <c r="M318" s="152"/>
      <c r="T318" s="56"/>
      <c r="AT318" s="17" t="s">
        <v>275</v>
      </c>
      <c r="AU318" s="17" t="s">
        <v>91</v>
      </c>
    </row>
    <row r="319" spans="2:65" s="1" customFormat="1" ht="16.5" customHeight="1">
      <c r="B319" s="32"/>
      <c r="C319" s="172" t="s">
        <v>505</v>
      </c>
      <c r="D319" s="172" t="s">
        <v>301</v>
      </c>
      <c r="E319" s="173" t="s">
        <v>1158</v>
      </c>
      <c r="F319" s="174" t="s">
        <v>1159</v>
      </c>
      <c r="G319" s="175" t="s">
        <v>564</v>
      </c>
      <c r="H319" s="176">
        <v>4</v>
      </c>
      <c r="I319" s="177"/>
      <c r="J319" s="178">
        <f>ROUND(I319*H319,2)</f>
        <v>0</v>
      </c>
      <c r="K319" s="174" t="s">
        <v>1</v>
      </c>
      <c r="L319" s="179"/>
      <c r="M319" s="180" t="s">
        <v>1</v>
      </c>
      <c r="N319" s="181" t="s">
        <v>48</v>
      </c>
      <c r="P319" s="145">
        <f>O319*H319</f>
        <v>0</v>
      </c>
      <c r="Q319" s="145">
        <v>1.0500000000000001E-2</v>
      </c>
      <c r="R319" s="145">
        <f>Q319*H319</f>
        <v>4.2000000000000003E-2</v>
      </c>
      <c r="S319" s="145">
        <v>0</v>
      </c>
      <c r="T319" s="146">
        <f>S319*H319</f>
        <v>0</v>
      </c>
      <c r="AR319" s="147" t="s">
        <v>232</v>
      </c>
      <c r="AT319" s="147" t="s">
        <v>301</v>
      </c>
      <c r="AU319" s="147" t="s">
        <v>91</v>
      </c>
      <c r="AY319" s="17" t="s">
        <v>194</v>
      </c>
      <c r="BE319" s="148">
        <f>IF(N319="základní",J319,0)</f>
        <v>0</v>
      </c>
      <c r="BF319" s="148">
        <f>IF(N319="snížená",J319,0)</f>
        <v>0</v>
      </c>
      <c r="BG319" s="148">
        <f>IF(N319="zákl. přenesená",J319,0)</f>
        <v>0</v>
      </c>
      <c r="BH319" s="148">
        <f>IF(N319="sníž. přenesená",J319,0)</f>
        <v>0</v>
      </c>
      <c r="BI319" s="148">
        <f>IF(N319="nulová",J319,0)</f>
        <v>0</v>
      </c>
      <c r="BJ319" s="17" t="s">
        <v>21</v>
      </c>
      <c r="BK319" s="148">
        <f>ROUND(I319*H319,2)</f>
        <v>0</v>
      </c>
      <c r="BL319" s="17" t="s">
        <v>193</v>
      </c>
      <c r="BM319" s="147" t="s">
        <v>1160</v>
      </c>
    </row>
    <row r="320" spans="2:65" s="1" customFormat="1" ht="24.2" customHeight="1">
      <c r="B320" s="32"/>
      <c r="C320" s="136" t="s">
        <v>636</v>
      </c>
      <c r="D320" s="136" t="s">
        <v>197</v>
      </c>
      <c r="E320" s="137" t="s">
        <v>1161</v>
      </c>
      <c r="F320" s="138" t="s">
        <v>1162</v>
      </c>
      <c r="G320" s="139" t="s">
        <v>564</v>
      </c>
      <c r="H320" s="140">
        <v>4</v>
      </c>
      <c r="I320" s="141"/>
      <c r="J320" s="142">
        <f>ROUND(I320*H320,2)</f>
        <v>0</v>
      </c>
      <c r="K320" s="138" t="s">
        <v>272</v>
      </c>
      <c r="L320" s="32"/>
      <c r="M320" s="143" t="s">
        <v>1</v>
      </c>
      <c r="N320" s="144" t="s">
        <v>48</v>
      </c>
      <c r="P320" s="145">
        <f>O320*H320</f>
        <v>0</v>
      </c>
      <c r="Q320" s="145">
        <v>1E-4</v>
      </c>
      <c r="R320" s="145">
        <f>Q320*H320</f>
        <v>4.0000000000000002E-4</v>
      </c>
      <c r="S320" s="145">
        <v>0</v>
      </c>
      <c r="T320" s="146">
        <f>S320*H320</f>
        <v>0</v>
      </c>
      <c r="AR320" s="147" t="s">
        <v>193</v>
      </c>
      <c r="AT320" s="147" t="s">
        <v>197</v>
      </c>
      <c r="AU320" s="147" t="s">
        <v>91</v>
      </c>
      <c r="AY320" s="17" t="s">
        <v>194</v>
      </c>
      <c r="BE320" s="148">
        <f>IF(N320="základní",J320,0)</f>
        <v>0</v>
      </c>
      <c r="BF320" s="148">
        <f>IF(N320="snížená",J320,0)</f>
        <v>0</v>
      </c>
      <c r="BG320" s="148">
        <f>IF(N320="zákl. přenesená",J320,0)</f>
        <v>0</v>
      </c>
      <c r="BH320" s="148">
        <f>IF(N320="sníž. přenesená",J320,0)</f>
        <v>0</v>
      </c>
      <c r="BI320" s="148">
        <f>IF(N320="nulová",J320,0)</f>
        <v>0</v>
      </c>
      <c r="BJ320" s="17" t="s">
        <v>21</v>
      </c>
      <c r="BK320" s="148">
        <f>ROUND(I320*H320,2)</f>
        <v>0</v>
      </c>
      <c r="BL320" s="17" t="s">
        <v>193</v>
      </c>
      <c r="BM320" s="147" t="s">
        <v>1163</v>
      </c>
    </row>
    <row r="321" spans="2:65" s="1" customFormat="1" ht="19.5">
      <c r="B321" s="32"/>
      <c r="D321" s="149" t="s">
        <v>202</v>
      </c>
      <c r="F321" s="150" t="s">
        <v>1164</v>
      </c>
      <c r="I321" s="151"/>
      <c r="L321" s="32"/>
      <c r="M321" s="152"/>
      <c r="T321" s="56"/>
      <c r="AT321" s="17" t="s">
        <v>202</v>
      </c>
      <c r="AU321" s="17" t="s">
        <v>91</v>
      </c>
    </row>
    <row r="322" spans="2:65" s="1" customFormat="1" ht="11.25">
      <c r="B322" s="32"/>
      <c r="D322" s="156" t="s">
        <v>275</v>
      </c>
      <c r="F322" s="157" t="s">
        <v>1165</v>
      </c>
      <c r="I322" s="151"/>
      <c r="L322" s="32"/>
      <c r="M322" s="152"/>
      <c r="T322" s="56"/>
      <c r="AT322" s="17" t="s">
        <v>275</v>
      </c>
      <c r="AU322" s="17" t="s">
        <v>91</v>
      </c>
    </row>
    <row r="323" spans="2:65" s="1" customFormat="1" ht="16.5" customHeight="1">
      <c r="B323" s="32"/>
      <c r="C323" s="172" t="s">
        <v>510</v>
      </c>
      <c r="D323" s="172" t="s">
        <v>301</v>
      </c>
      <c r="E323" s="173" t="s">
        <v>1166</v>
      </c>
      <c r="F323" s="174" t="s">
        <v>1167</v>
      </c>
      <c r="G323" s="175" t="s">
        <v>564</v>
      </c>
      <c r="H323" s="176">
        <v>4</v>
      </c>
      <c r="I323" s="177"/>
      <c r="J323" s="178">
        <f>ROUND(I323*H323,2)</f>
        <v>0</v>
      </c>
      <c r="K323" s="174" t="s">
        <v>272</v>
      </c>
      <c r="L323" s="179"/>
      <c r="M323" s="180" t="s">
        <v>1</v>
      </c>
      <c r="N323" s="181" t="s">
        <v>48</v>
      </c>
      <c r="P323" s="145">
        <f>O323*H323</f>
        <v>0</v>
      </c>
      <c r="Q323" s="145">
        <v>3.0999999999999999E-3</v>
      </c>
      <c r="R323" s="145">
        <f>Q323*H323</f>
        <v>1.24E-2</v>
      </c>
      <c r="S323" s="145">
        <v>0</v>
      </c>
      <c r="T323" s="146">
        <f>S323*H323</f>
        <v>0</v>
      </c>
      <c r="AR323" s="147" t="s">
        <v>232</v>
      </c>
      <c r="AT323" s="147" t="s">
        <v>301</v>
      </c>
      <c r="AU323" s="147" t="s">
        <v>91</v>
      </c>
      <c r="AY323" s="17" t="s">
        <v>194</v>
      </c>
      <c r="BE323" s="148">
        <f>IF(N323="základní",J323,0)</f>
        <v>0</v>
      </c>
      <c r="BF323" s="148">
        <f>IF(N323="snížená",J323,0)</f>
        <v>0</v>
      </c>
      <c r="BG323" s="148">
        <f>IF(N323="zákl. přenesená",J323,0)</f>
        <v>0</v>
      </c>
      <c r="BH323" s="148">
        <f>IF(N323="sníž. přenesená",J323,0)</f>
        <v>0</v>
      </c>
      <c r="BI323" s="148">
        <f>IF(N323="nulová",J323,0)</f>
        <v>0</v>
      </c>
      <c r="BJ323" s="17" t="s">
        <v>21</v>
      </c>
      <c r="BK323" s="148">
        <f>ROUND(I323*H323,2)</f>
        <v>0</v>
      </c>
      <c r="BL323" s="17" t="s">
        <v>193</v>
      </c>
      <c r="BM323" s="147" t="s">
        <v>1168</v>
      </c>
    </row>
    <row r="324" spans="2:65" s="1" customFormat="1" ht="11.25">
      <c r="B324" s="32"/>
      <c r="D324" s="149" t="s">
        <v>202</v>
      </c>
      <c r="F324" s="150" t="s">
        <v>1167</v>
      </c>
      <c r="I324" s="151"/>
      <c r="L324" s="32"/>
      <c r="M324" s="152"/>
      <c r="T324" s="56"/>
      <c r="AT324" s="17" t="s">
        <v>202</v>
      </c>
      <c r="AU324" s="17" t="s">
        <v>91</v>
      </c>
    </row>
    <row r="325" spans="2:65" s="1" customFormat="1" ht="16.5" customHeight="1">
      <c r="B325" s="32"/>
      <c r="C325" s="136" t="s">
        <v>646</v>
      </c>
      <c r="D325" s="136" t="s">
        <v>197</v>
      </c>
      <c r="E325" s="137" t="s">
        <v>1169</v>
      </c>
      <c r="F325" s="138" t="s">
        <v>1170</v>
      </c>
      <c r="G325" s="139" t="s">
        <v>564</v>
      </c>
      <c r="H325" s="140">
        <v>2</v>
      </c>
      <c r="I325" s="141"/>
      <c r="J325" s="142">
        <f>ROUND(I325*H325,2)</f>
        <v>0</v>
      </c>
      <c r="K325" s="138" t="s">
        <v>272</v>
      </c>
      <c r="L325" s="32"/>
      <c r="M325" s="143" t="s">
        <v>1</v>
      </c>
      <c r="N325" s="144" t="s">
        <v>48</v>
      </c>
      <c r="P325" s="145">
        <f>O325*H325</f>
        <v>0</v>
      </c>
      <c r="Q325" s="145">
        <v>3.5749999999999997E-2</v>
      </c>
      <c r="R325" s="145">
        <f>Q325*H325</f>
        <v>7.1499999999999994E-2</v>
      </c>
      <c r="S325" s="145">
        <v>0</v>
      </c>
      <c r="T325" s="146">
        <f>S325*H325</f>
        <v>0</v>
      </c>
      <c r="AR325" s="147" t="s">
        <v>193</v>
      </c>
      <c r="AT325" s="147" t="s">
        <v>197</v>
      </c>
      <c r="AU325" s="147" t="s">
        <v>91</v>
      </c>
      <c r="AY325" s="17" t="s">
        <v>194</v>
      </c>
      <c r="BE325" s="148">
        <f>IF(N325="základní",J325,0)</f>
        <v>0</v>
      </c>
      <c r="BF325" s="148">
        <f>IF(N325="snížená",J325,0)</f>
        <v>0</v>
      </c>
      <c r="BG325" s="148">
        <f>IF(N325="zákl. přenesená",J325,0)</f>
        <v>0</v>
      </c>
      <c r="BH325" s="148">
        <f>IF(N325="sníž. přenesená",J325,0)</f>
        <v>0</v>
      </c>
      <c r="BI325" s="148">
        <f>IF(N325="nulová",J325,0)</f>
        <v>0</v>
      </c>
      <c r="BJ325" s="17" t="s">
        <v>21</v>
      </c>
      <c r="BK325" s="148">
        <f>ROUND(I325*H325,2)</f>
        <v>0</v>
      </c>
      <c r="BL325" s="17" t="s">
        <v>193</v>
      </c>
      <c r="BM325" s="147" t="s">
        <v>1171</v>
      </c>
    </row>
    <row r="326" spans="2:65" s="1" customFormat="1" ht="19.5">
      <c r="B326" s="32"/>
      <c r="D326" s="149" t="s">
        <v>202</v>
      </c>
      <c r="F326" s="150" t="s">
        <v>1172</v>
      </c>
      <c r="I326" s="151"/>
      <c r="L326" s="32"/>
      <c r="M326" s="152"/>
      <c r="T326" s="56"/>
      <c r="AT326" s="17" t="s">
        <v>202</v>
      </c>
      <c r="AU326" s="17" t="s">
        <v>91</v>
      </c>
    </row>
    <row r="327" spans="2:65" s="1" customFormat="1" ht="11.25">
      <c r="B327" s="32"/>
      <c r="D327" s="156" t="s">
        <v>275</v>
      </c>
      <c r="F327" s="157" t="s">
        <v>1173</v>
      </c>
      <c r="I327" s="151"/>
      <c r="L327" s="32"/>
      <c r="M327" s="152"/>
      <c r="T327" s="56"/>
      <c r="AT327" s="17" t="s">
        <v>275</v>
      </c>
      <c r="AU327" s="17" t="s">
        <v>91</v>
      </c>
    </row>
    <row r="328" spans="2:65" s="1" customFormat="1" ht="24.2" customHeight="1">
      <c r="B328" s="32"/>
      <c r="C328" s="136" t="s">
        <v>514</v>
      </c>
      <c r="D328" s="136" t="s">
        <v>197</v>
      </c>
      <c r="E328" s="137" t="s">
        <v>1174</v>
      </c>
      <c r="F328" s="138" t="s">
        <v>1175</v>
      </c>
      <c r="G328" s="139" t="s">
        <v>564</v>
      </c>
      <c r="H328" s="140">
        <v>7</v>
      </c>
      <c r="I328" s="141"/>
      <c r="J328" s="142">
        <f>ROUND(I328*H328,2)</f>
        <v>0</v>
      </c>
      <c r="K328" s="138" t="s">
        <v>272</v>
      </c>
      <c r="L328" s="32"/>
      <c r="M328" s="143" t="s">
        <v>1</v>
      </c>
      <c r="N328" s="144" t="s">
        <v>48</v>
      </c>
      <c r="P328" s="145">
        <f>O328*H328</f>
        <v>0</v>
      </c>
      <c r="Q328" s="145">
        <v>1.92655</v>
      </c>
      <c r="R328" s="145">
        <f>Q328*H328</f>
        <v>13.485849999999999</v>
      </c>
      <c r="S328" s="145">
        <v>0</v>
      </c>
      <c r="T328" s="146">
        <f>S328*H328</f>
        <v>0</v>
      </c>
      <c r="AR328" s="147" t="s">
        <v>193</v>
      </c>
      <c r="AT328" s="147" t="s">
        <v>197</v>
      </c>
      <c r="AU328" s="147" t="s">
        <v>91</v>
      </c>
      <c r="AY328" s="17" t="s">
        <v>194</v>
      </c>
      <c r="BE328" s="148">
        <f>IF(N328="základní",J328,0)</f>
        <v>0</v>
      </c>
      <c r="BF328" s="148">
        <f>IF(N328="snížená",J328,0)</f>
        <v>0</v>
      </c>
      <c r="BG328" s="148">
        <f>IF(N328="zákl. přenesená",J328,0)</f>
        <v>0</v>
      </c>
      <c r="BH328" s="148">
        <f>IF(N328="sníž. přenesená",J328,0)</f>
        <v>0</v>
      </c>
      <c r="BI328" s="148">
        <f>IF(N328="nulová",J328,0)</f>
        <v>0</v>
      </c>
      <c r="BJ328" s="17" t="s">
        <v>21</v>
      </c>
      <c r="BK328" s="148">
        <f>ROUND(I328*H328,2)</f>
        <v>0</v>
      </c>
      <c r="BL328" s="17" t="s">
        <v>193</v>
      </c>
      <c r="BM328" s="147" t="s">
        <v>1176</v>
      </c>
    </row>
    <row r="329" spans="2:65" s="1" customFormat="1" ht="19.5">
      <c r="B329" s="32"/>
      <c r="D329" s="149" t="s">
        <v>202</v>
      </c>
      <c r="F329" s="150" t="s">
        <v>1177</v>
      </c>
      <c r="I329" s="151"/>
      <c r="L329" s="32"/>
      <c r="M329" s="152"/>
      <c r="T329" s="56"/>
      <c r="AT329" s="17" t="s">
        <v>202</v>
      </c>
      <c r="AU329" s="17" t="s">
        <v>91</v>
      </c>
    </row>
    <row r="330" spans="2:65" s="1" customFormat="1" ht="11.25">
      <c r="B330" s="32"/>
      <c r="D330" s="156" t="s">
        <v>275</v>
      </c>
      <c r="F330" s="157" t="s">
        <v>1178</v>
      </c>
      <c r="I330" s="151"/>
      <c r="L330" s="32"/>
      <c r="M330" s="152"/>
      <c r="T330" s="56"/>
      <c r="AT330" s="17" t="s">
        <v>275</v>
      </c>
      <c r="AU330" s="17" t="s">
        <v>91</v>
      </c>
    </row>
    <row r="331" spans="2:65" s="1" customFormat="1" ht="24.2" customHeight="1">
      <c r="B331" s="32"/>
      <c r="C331" s="172" t="s">
        <v>660</v>
      </c>
      <c r="D331" s="172" t="s">
        <v>301</v>
      </c>
      <c r="E331" s="173" t="s">
        <v>1179</v>
      </c>
      <c r="F331" s="174" t="s">
        <v>1180</v>
      </c>
      <c r="G331" s="175" t="s">
        <v>564</v>
      </c>
      <c r="H331" s="176">
        <v>1</v>
      </c>
      <c r="I331" s="177"/>
      <c r="J331" s="178">
        <f>ROUND(I331*H331,2)</f>
        <v>0</v>
      </c>
      <c r="K331" s="174" t="s">
        <v>272</v>
      </c>
      <c r="L331" s="179"/>
      <c r="M331" s="180" t="s">
        <v>1</v>
      </c>
      <c r="N331" s="181" t="s">
        <v>48</v>
      </c>
      <c r="P331" s="145">
        <f>O331*H331</f>
        <v>0</v>
      </c>
      <c r="Q331" s="145">
        <v>0.54800000000000004</v>
      </c>
      <c r="R331" s="145">
        <f>Q331*H331</f>
        <v>0.54800000000000004</v>
      </c>
      <c r="S331" s="145">
        <v>0</v>
      </c>
      <c r="T331" s="146">
        <f>S331*H331</f>
        <v>0</v>
      </c>
      <c r="AR331" s="147" t="s">
        <v>232</v>
      </c>
      <c r="AT331" s="147" t="s">
        <v>301</v>
      </c>
      <c r="AU331" s="147" t="s">
        <v>91</v>
      </c>
      <c r="AY331" s="17" t="s">
        <v>194</v>
      </c>
      <c r="BE331" s="148">
        <f>IF(N331="základní",J331,0)</f>
        <v>0</v>
      </c>
      <c r="BF331" s="148">
        <f>IF(N331="snížená",J331,0)</f>
        <v>0</v>
      </c>
      <c r="BG331" s="148">
        <f>IF(N331="zákl. přenesená",J331,0)</f>
        <v>0</v>
      </c>
      <c r="BH331" s="148">
        <f>IF(N331="sníž. přenesená",J331,0)</f>
        <v>0</v>
      </c>
      <c r="BI331" s="148">
        <f>IF(N331="nulová",J331,0)</f>
        <v>0</v>
      </c>
      <c r="BJ331" s="17" t="s">
        <v>21</v>
      </c>
      <c r="BK331" s="148">
        <f>ROUND(I331*H331,2)</f>
        <v>0</v>
      </c>
      <c r="BL331" s="17" t="s">
        <v>193</v>
      </c>
      <c r="BM331" s="147" t="s">
        <v>1181</v>
      </c>
    </row>
    <row r="332" spans="2:65" s="1" customFormat="1" ht="19.5">
      <c r="B332" s="32"/>
      <c r="D332" s="149" t="s">
        <v>202</v>
      </c>
      <c r="F332" s="150" t="s">
        <v>1180</v>
      </c>
      <c r="I332" s="151"/>
      <c r="L332" s="32"/>
      <c r="M332" s="152"/>
      <c r="T332" s="56"/>
      <c r="AT332" s="17" t="s">
        <v>202</v>
      </c>
      <c r="AU332" s="17" t="s">
        <v>91</v>
      </c>
    </row>
    <row r="333" spans="2:65" s="1" customFormat="1" ht="21.75" customHeight="1">
      <c r="B333" s="32"/>
      <c r="C333" s="172" t="s">
        <v>519</v>
      </c>
      <c r="D333" s="172" t="s">
        <v>301</v>
      </c>
      <c r="E333" s="173" t="s">
        <v>1182</v>
      </c>
      <c r="F333" s="174" t="s">
        <v>1183</v>
      </c>
      <c r="G333" s="175" t="s">
        <v>564</v>
      </c>
      <c r="H333" s="176">
        <v>6</v>
      </c>
      <c r="I333" s="177"/>
      <c r="J333" s="178">
        <f>ROUND(I333*H333,2)</f>
        <v>0</v>
      </c>
      <c r="K333" s="174" t="s">
        <v>1</v>
      </c>
      <c r="L333" s="179"/>
      <c r="M333" s="180" t="s">
        <v>1</v>
      </c>
      <c r="N333" s="181" t="s">
        <v>48</v>
      </c>
      <c r="P333" s="145">
        <f>O333*H333</f>
        <v>0</v>
      </c>
      <c r="Q333" s="145">
        <v>0.46500000000000002</v>
      </c>
      <c r="R333" s="145">
        <f>Q333*H333</f>
        <v>2.79</v>
      </c>
      <c r="S333" s="145">
        <v>0</v>
      </c>
      <c r="T333" s="146">
        <f>S333*H333</f>
        <v>0</v>
      </c>
      <c r="AR333" s="147" t="s">
        <v>232</v>
      </c>
      <c r="AT333" s="147" t="s">
        <v>301</v>
      </c>
      <c r="AU333" s="147" t="s">
        <v>91</v>
      </c>
      <c r="AY333" s="17" t="s">
        <v>194</v>
      </c>
      <c r="BE333" s="148">
        <f>IF(N333="základní",J333,0)</f>
        <v>0</v>
      </c>
      <c r="BF333" s="148">
        <f>IF(N333="snížená",J333,0)</f>
        <v>0</v>
      </c>
      <c r="BG333" s="148">
        <f>IF(N333="zákl. přenesená",J333,0)</f>
        <v>0</v>
      </c>
      <c r="BH333" s="148">
        <f>IF(N333="sníž. přenesená",J333,0)</f>
        <v>0</v>
      </c>
      <c r="BI333" s="148">
        <f>IF(N333="nulová",J333,0)</f>
        <v>0</v>
      </c>
      <c r="BJ333" s="17" t="s">
        <v>21</v>
      </c>
      <c r="BK333" s="148">
        <f>ROUND(I333*H333,2)</f>
        <v>0</v>
      </c>
      <c r="BL333" s="17" t="s">
        <v>193</v>
      </c>
      <c r="BM333" s="147" t="s">
        <v>1184</v>
      </c>
    </row>
    <row r="334" spans="2:65" s="1" customFormat="1" ht="11.25">
      <c r="B334" s="32"/>
      <c r="D334" s="149" t="s">
        <v>202</v>
      </c>
      <c r="F334" s="150" t="s">
        <v>1183</v>
      </c>
      <c r="I334" s="151"/>
      <c r="L334" s="32"/>
      <c r="M334" s="152"/>
      <c r="T334" s="56"/>
      <c r="AT334" s="17" t="s">
        <v>202</v>
      </c>
      <c r="AU334" s="17" t="s">
        <v>91</v>
      </c>
    </row>
    <row r="335" spans="2:65" s="1" customFormat="1" ht="21.75" customHeight="1">
      <c r="B335" s="32"/>
      <c r="C335" s="172" t="s">
        <v>1185</v>
      </c>
      <c r="D335" s="172" t="s">
        <v>301</v>
      </c>
      <c r="E335" s="173" t="s">
        <v>1186</v>
      </c>
      <c r="F335" s="174" t="s">
        <v>1187</v>
      </c>
      <c r="G335" s="175" t="s">
        <v>564</v>
      </c>
      <c r="H335" s="176">
        <v>3</v>
      </c>
      <c r="I335" s="177"/>
      <c r="J335" s="178">
        <f>ROUND(I335*H335,2)</f>
        <v>0</v>
      </c>
      <c r="K335" s="174" t="s">
        <v>272</v>
      </c>
      <c r="L335" s="179"/>
      <c r="M335" s="180" t="s">
        <v>1</v>
      </c>
      <c r="N335" s="181" t="s">
        <v>48</v>
      </c>
      <c r="P335" s="145">
        <f>O335*H335</f>
        <v>0</v>
      </c>
      <c r="Q335" s="145">
        <v>0.254</v>
      </c>
      <c r="R335" s="145">
        <f>Q335*H335</f>
        <v>0.76200000000000001</v>
      </c>
      <c r="S335" s="145">
        <v>0</v>
      </c>
      <c r="T335" s="146">
        <f>S335*H335</f>
        <v>0</v>
      </c>
      <c r="AR335" s="147" t="s">
        <v>232</v>
      </c>
      <c r="AT335" s="147" t="s">
        <v>301</v>
      </c>
      <c r="AU335" s="147" t="s">
        <v>91</v>
      </c>
      <c r="AY335" s="17" t="s">
        <v>194</v>
      </c>
      <c r="BE335" s="148">
        <f>IF(N335="základní",J335,0)</f>
        <v>0</v>
      </c>
      <c r="BF335" s="148">
        <f>IF(N335="snížená",J335,0)</f>
        <v>0</v>
      </c>
      <c r="BG335" s="148">
        <f>IF(N335="zákl. přenesená",J335,0)</f>
        <v>0</v>
      </c>
      <c r="BH335" s="148">
        <f>IF(N335="sníž. přenesená",J335,0)</f>
        <v>0</v>
      </c>
      <c r="BI335" s="148">
        <f>IF(N335="nulová",J335,0)</f>
        <v>0</v>
      </c>
      <c r="BJ335" s="17" t="s">
        <v>21</v>
      </c>
      <c r="BK335" s="148">
        <f>ROUND(I335*H335,2)</f>
        <v>0</v>
      </c>
      <c r="BL335" s="17" t="s">
        <v>193</v>
      </c>
      <c r="BM335" s="147" t="s">
        <v>1188</v>
      </c>
    </row>
    <row r="336" spans="2:65" s="1" customFormat="1" ht="11.25">
      <c r="B336" s="32"/>
      <c r="D336" s="149" t="s">
        <v>202</v>
      </c>
      <c r="F336" s="150" t="s">
        <v>1187</v>
      </c>
      <c r="I336" s="151"/>
      <c r="L336" s="32"/>
      <c r="M336" s="152"/>
      <c r="T336" s="56"/>
      <c r="AT336" s="17" t="s">
        <v>202</v>
      </c>
      <c r="AU336" s="17" t="s">
        <v>91</v>
      </c>
    </row>
    <row r="337" spans="2:65" s="1" customFormat="1" ht="21.75" customHeight="1">
      <c r="B337" s="32"/>
      <c r="C337" s="172" t="s">
        <v>524</v>
      </c>
      <c r="D337" s="172" t="s">
        <v>301</v>
      </c>
      <c r="E337" s="173" t="s">
        <v>1189</v>
      </c>
      <c r="F337" s="174" t="s">
        <v>1190</v>
      </c>
      <c r="G337" s="175" t="s">
        <v>564</v>
      </c>
      <c r="H337" s="176">
        <v>4</v>
      </c>
      <c r="I337" s="177"/>
      <c r="J337" s="178">
        <f>ROUND(I337*H337,2)</f>
        <v>0</v>
      </c>
      <c r="K337" s="174" t="s">
        <v>272</v>
      </c>
      <c r="L337" s="179"/>
      <c r="M337" s="180" t="s">
        <v>1</v>
      </c>
      <c r="N337" s="181" t="s">
        <v>48</v>
      </c>
      <c r="P337" s="145">
        <f>O337*H337</f>
        <v>0</v>
      </c>
      <c r="Q337" s="145">
        <v>0.50600000000000001</v>
      </c>
      <c r="R337" s="145">
        <f>Q337*H337</f>
        <v>2.024</v>
      </c>
      <c r="S337" s="145">
        <v>0</v>
      </c>
      <c r="T337" s="146">
        <f>S337*H337</f>
        <v>0</v>
      </c>
      <c r="AR337" s="147" t="s">
        <v>232</v>
      </c>
      <c r="AT337" s="147" t="s">
        <v>301</v>
      </c>
      <c r="AU337" s="147" t="s">
        <v>91</v>
      </c>
      <c r="AY337" s="17" t="s">
        <v>194</v>
      </c>
      <c r="BE337" s="148">
        <f>IF(N337="základní",J337,0)</f>
        <v>0</v>
      </c>
      <c r="BF337" s="148">
        <f>IF(N337="snížená",J337,0)</f>
        <v>0</v>
      </c>
      <c r="BG337" s="148">
        <f>IF(N337="zákl. přenesená",J337,0)</f>
        <v>0</v>
      </c>
      <c r="BH337" s="148">
        <f>IF(N337="sníž. přenesená",J337,0)</f>
        <v>0</v>
      </c>
      <c r="BI337" s="148">
        <f>IF(N337="nulová",J337,0)</f>
        <v>0</v>
      </c>
      <c r="BJ337" s="17" t="s">
        <v>21</v>
      </c>
      <c r="BK337" s="148">
        <f>ROUND(I337*H337,2)</f>
        <v>0</v>
      </c>
      <c r="BL337" s="17" t="s">
        <v>193</v>
      </c>
      <c r="BM337" s="147" t="s">
        <v>1191</v>
      </c>
    </row>
    <row r="338" spans="2:65" s="1" customFormat="1" ht="11.25">
      <c r="B338" s="32"/>
      <c r="D338" s="149" t="s">
        <v>202</v>
      </c>
      <c r="F338" s="150" t="s">
        <v>1190</v>
      </c>
      <c r="I338" s="151"/>
      <c r="L338" s="32"/>
      <c r="M338" s="152"/>
      <c r="T338" s="56"/>
      <c r="AT338" s="17" t="s">
        <v>202</v>
      </c>
      <c r="AU338" s="17" t="s">
        <v>91</v>
      </c>
    </row>
    <row r="339" spans="2:65" s="1" customFormat="1" ht="21.75" customHeight="1">
      <c r="B339" s="32"/>
      <c r="C339" s="172" t="s">
        <v>1192</v>
      </c>
      <c r="D339" s="172" t="s">
        <v>301</v>
      </c>
      <c r="E339" s="173" t="s">
        <v>1193</v>
      </c>
      <c r="F339" s="174" t="s">
        <v>1194</v>
      </c>
      <c r="G339" s="175" t="s">
        <v>564</v>
      </c>
      <c r="H339" s="176">
        <v>3</v>
      </c>
      <c r="I339" s="177"/>
      <c r="J339" s="178">
        <f>ROUND(I339*H339,2)</f>
        <v>0</v>
      </c>
      <c r="K339" s="174" t="s">
        <v>272</v>
      </c>
      <c r="L339" s="179"/>
      <c r="M339" s="180" t="s">
        <v>1</v>
      </c>
      <c r="N339" s="181" t="s">
        <v>48</v>
      </c>
      <c r="P339" s="145">
        <f>O339*H339</f>
        <v>0</v>
      </c>
      <c r="Q339" s="145">
        <v>1.0129999999999999</v>
      </c>
      <c r="R339" s="145">
        <f>Q339*H339</f>
        <v>3.0389999999999997</v>
      </c>
      <c r="S339" s="145">
        <v>0</v>
      </c>
      <c r="T339" s="146">
        <f>S339*H339</f>
        <v>0</v>
      </c>
      <c r="AR339" s="147" t="s">
        <v>232</v>
      </c>
      <c r="AT339" s="147" t="s">
        <v>301</v>
      </c>
      <c r="AU339" s="147" t="s">
        <v>91</v>
      </c>
      <c r="AY339" s="17" t="s">
        <v>194</v>
      </c>
      <c r="BE339" s="148">
        <f>IF(N339="základní",J339,0)</f>
        <v>0</v>
      </c>
      <c r="BF339" s="148">
        <f>IF(N339="snížená",J339,0)</f>
        <v>0</v>
      </c>
      <c r="BG339" s="148">
        <f>IF(N339="zákl. přenesená",J339,0)</f>
        <v>0</v>
      </c>
      <c r="BH339" s="148">
        <f>IF(N339="sníž. přenesená",J339,0)</f>
        <v>0</v>
      </c>
      <c r="BI339" s="148">
        <f>IF(N339="nulová",J339,0)</f>
        <v>0</v>
      </c>
      <c r="BJ339" s="17" t="s">
        <v>21</v>
      </c>
      <c r="BK339" s="148">
        <f>ROUND(I339*H339,2)</f>
        <v>0</v>
      </c>
      <c r="BL339" s="17" t="s">
        <v>193</v>
      </c>
      <c r="BM339" s="147" t="s">
        <v>1195</v>
      </c>
    </row>
    <row r="340" spans="2:65" s="1" customFormat="1" ht="11.25">
      <c r="B340" s="32"/>
      <c r="D340" s="149" t="s">
        <v>202</v>
      </c>
      <c r="F340" s="150" t="s">
        <v>1194</v>
      </c>
      <c r="I340" s="151"/>
      <c r="L340" s="32"/>
      <c r="M340" s="152"/>
      <c r="T340" s="56"/>
      <c r="AT340" s="17" t="s">
        <v>202</v>
      </c>
      <c r="AU340" s="17" t="s">
        <v>91</v>
      </c>
    </row>
    <row r="341" spans="2:65" s="1" customFormat="1" ht="21.75" customHeight="1">
      <c r="B341" s="32"/>
      <c r="C341" s="172" t="s">
        <v>529</v>
      </c>
      <c r="D341" s="172" t="s">
        <v>301</v>
      </c>
      <c r="E341" s="173" t="s">
        <v>1196</v>
      </c>
      <c r="F341" s="174" t="s">
        <v>1197</v>
      </c>
      <c r="G341" s="175" t="s">
        <v>564</v>
      </c>
      <c r="H341" s="176">
        <v>5</v>
      </c>
      <c r="I341" s="177"/>
      <c r="J341" s="178">
        <f>ROUND(I341*H341,2)</f>
        <v>0</v>
      </c>
      <c r="K341" s="174" t="s">
        <v>1</v>
      </c>
      <c r="L341" s="179"/>
      <c r="M341" s="180" t="s">
        <v>1</v>
      </c>
      <c r="N341" s="181" t="s">
        <v>48</v>
      </c>
      <c r="P341" s="145">
        <f>O341*H341</f>
        <v>0</v>
      </c>
      <c r="Q341" s="145">
        <v>1.35</v>
      </c>
      <c r="R341" s="145">
        <f>Q341*H341</f>
        <v>6.75</v>
      </c>
      <c r="S341" s="145">
        <v>0</v>
      </c>
      <c r="T341" s="146">
        <f>S341*H341</f>
        <v>0</v>
      </c>
      <c r="AR341" s="147" t="s">
        <v>232</v>
      </c>
      <c r="AT341" s="147" t="s">
        <v>301</v>
      </c>
      <c r="AU341" s="147" t="s">
        <v>91</v>
      </c>
      <c r="AY341" s="17" t="s">
        <v>194</v>
      </c>
      <c r="BE341" s="148">
        <f>IF(N341="základní",J341,0)</f>
        <v>0</v>
      </c>
      <c r="BF341" s="148">
        <f>IF(N341="snížená",J341,0)</f>
        <v>0</v>
      </c>
      <c r="BG341" s="148">
        <f>IF(N341="zákl. přenesená",J341,0)</f>
        <v>0</v>
      </c>
      <c r="BH341" s="148">
        <f>IF(N341="sníž. přenesená",J341,0)</f>
        <v>0</v>
      </c>
      <c r="BI341" s="148">
        <f>IF(N341="nulová",J341,0)</f>
        <v>0</v>
      </c>
      <c r="BJ341" s="17" t="s">
        <v>21</v>
      </c>
      <c r="BK341" s="148">
        <f>ROUND(I341*H341,2)</f>
        <v>0</v>
      </c>
      <c r="BL341" s="17" t="s">
        <v>193</v>
      </c>
      <c r="BM341" s="147" t="s">
        <v>1198</v>
      </c>
    </row>
    <row r="342" spans="2:65" s="1" customFormat="1" ht="11.25">
      <c r="B342" s="32"/>
      <c r="D342" s="149" t="s">
        <v>202</v>
      </c>
      <c r="F342" s="150" t="s">
        <v>1199</v>
      </c>
      <c r="I342" s="151"/>
      <c r="L342" s="32"/>
      <c r="M342" s="152"/>
      <c r="T342" s="56"/>
      <c r="AT342" s="17" t="s">
        <v>202</v>
      </c>
      <c r="AU342" s="17" t="s">
        <v>91</v>
      </c>
    </row>
    <row r="343" spans="2:65" s="1" customFormat="1" ht="24.2" customHeight="1">
      <c r="B343" s="32"/>
      <c r="C343" s="172" t="s">
        <v>1200</v>
      </c>
      <c r="D343" s="172" t="s">
        <v>301</v>
      </c>
      <c r="E343" s="173" t="s">
        <v>1201</v>
      </c>
      <c r="F343" s="174" t="s">
        <v>1202</v>
      </c>
      <c r="G343" s="175" t="s">
        <v>564</v>
      </c>
      <c r="H343" s="176">
        <v>17</v>
      </c>
      <c r="I343" s="177"/>
      <c r="J343" s="178">
        <f>ROUND(I343*H343,2)</f>
        <v>0</v>
      </c>
      <c r="K343" s="174" t="s">
        <v>272</v>
      </c>
      <c r="L343" s="179"/>
      <c r="M343" s="180" t="s">
        <v>1</v>
      </c>
      <c r="N343" s="181" t="s">
        <v>48</v>
      </c>
      <c r="P343" s="145">
        <f>O343*H343</f>
        <v>0</v>
      </c>
      <c r="Q343" s="145">
        <v>2E-3</v>
      </c>
      <c r="R343" s="145">
        <f>Q343*H343</f>
        <v>3.4000000000000002E-2</v>
      </c>
      <c r="S343" s="145">
        <v>0</v>
      </c>
      <c r="T343" s="146">
        <f>S343*H343</f>
        <v>0</v>
      </c>
      <c r="AR343" s="147" t="s">
        <v>232</v>
      </c>
      <c r="AT343" s="147" t="s">
        <v>301</v>
      </c>
      <c r="AU343" s="147" t="s">
        <v>91</v>
      </c>
      <c r="AY343" s="17" t="s">
        <v>194</v>
      </c>
      <c r="BE343" s="148">
        <f>IF(N343="základní",J343,0)</f>
        <v>0</v>
      </c>
      <c r="BF343" s="148">
        <f>IF(N343="snížená",J343,0)</f>
        <v>0</v>
      </c>
      <c r="BG343" s="148">
        <f>IF(N343="zákl. přenesená",J343,0)</f>
        <v>0</v>
      </c>
      <c r="BH343" s="148">
        <f>IF(N343="sníž. přenesená",J343,0)</f>
        <v>0</v>
      </c>
      <c r="BI343" s="148">
        <f>IF(N343="nulová",J343,0)</f>
        <v>0</v>
      </c>
      <c r="BJ343" s="17" t="s">
        <v>21</v>
      </c>
      <c r="BK343" s="148">
        <f>ROUND(I343*H343,2)</f>
        <v>0</v>
      </c>
      <c r="BL343" s="17" t="s">
        <v>193</v>
      </c>
      <c r="BM343" s="147" t="s">
        <v>1203</v>
      </c>
    </row>
    <row r="344" spans="2:65" s="1" customFormat="1" ht="11.25">
      <c r="B344" s="32"/>
      <c r="D344" s="149" t="s">
        <v>202</v>
      </c>
      <c r="F344" s="150" t="s">
        <v>1202</v>
      </c>
      <c r="I344" s="151"/>
      <c r="L344" s="32"/>
      <c r="M344" s="152"/>
      <c r="T344" s="56"/>
      <c r="AT344" s="17" t="s">
        <v>202</v>
      </c>
      <c r="AU344" s="17" t="s">
        <v>91</v>
      </c>
    </row>
    <row r="345" spans="2:65" s="1" customFormat="1" ht="37.9" customHeight="1">
      <c r="B345" s="32"/>
      <c r="C345" s="136" t="s">
        <v>533</v>
      </c>
      <c r="D345" s="136" t="s">
        <v>197</v>
      </c>
      <c r="E345" s="137" t="s">
        <v>1204</v>
      </c>
      <c r="F345" s="138" t="s">
        <v>1205</v>
      </c>
      <c r="G345" s="139" t="s">
        <v>564</v>
      </c>
      <c r="H345" s="140">
        <v>7</v>
      </c>
      <c r="I345" s="141"/>
      <c r="J345" s="142">
        <f>ROUND(I345*H345,2)</f>
        <v>0</v>
      </c>
      <c r="K345" s="138" t="s">
        <v>272</v>
      </c>
      <c r="L345" s="32"/>
      <c r="M345" s="143" t="s">
        <v>1</v>
      </c>
      <c r="N345" s="144" t="s">
        <v>48</v>
      </c>
      <c r="P345" s="145">
        <f>O345*H345</f>
        <v>0</v>
      </c>
      <c r="Q345" s="145">
        <v>0.09</v>
      </c>
      <c r="R345" s="145">
        <f>Q345*H345</f>
        <v>0.63</v>
      </c>
      <c r="S345" s="145">
        <v>0</v>
      </c>
      <c r="T345" s="146">
        <f>S345*H345</f>
        <v>0</v>
      </c>
      <c r="AR345" s="147" t="s">
        <v>193</v>
      </c>
      <c r="AT345" s="147" t="s">
        <v>197</v>
      </c>
      <c r="AU345" s="147" t="s">
        <v>91</v>
      </c>
      <c r="AY345" s="17" t="s">
        <v>194</v>
      </c>
      <c r="BE345" s="148">
        <f>IF(N345="základní",J345,0)</f>
        <v>0</v>
      </c>
      <c r="BF345" s="148">
        <f>IF(N345="snížená",J345,0)</f>
        <v>0</v>
      </c>
      <c r="BG345" s="148">
        <f>IF(N345="zákl. přenesená",J345,0)</f>
        <v>0</v>
      </c>
      <c r="BH345" s="148">
        <f>IF(N345="sníž. přenesená",J345,0)</f>
        <v>0</v>
      </c>
      <c r="BI345" s="148">
        <f>IF(N345="nulová",J345,0)</f>
        <v>0</v>
      </c>
      <c r="BJ345" s="17" t="s">
        <v>21</v>
      </c>
      <c r="BK345" s="148">
        <f>ROUND(I345*H345,2)</f>
        <v>0</v>
      </c>
      <c r="BL345" s="17" t="s">
        <v>193</v>
      </c>
      <c r="BM345" s="147" t="s">
        <v>1206</v>
      </c>
    </row>
    <row r="346" spans="2:65" s="1" customFormat="1" ht="19.5">
      <c r="B346" s="32"/>
      <c r="D346" s="149" t="s">
        <v>202</v>
      </c>
      <c r="F346" s="150" t="s">
        <v>1207</v>
      </c>
      <c r="I346" s="151"/>
      <c r="L346" s="32"/>
      <c r="M346" s="152"/>
      <c r="T346" s="56"/>
      <c r="AT346" s="17" t="s">
        <v>202</v>
      </c>
      <c r="AU346" s="17" t="s">
        <v>91</v>
      </c>
    </row>
    <row r="347" spans="2:65" s="1" customFormat="1" ht="11.25">
      <c r="B347" s="32"/>
      <c r="D347" s="156" t="s">
        <v>275</v>
      </c>
      <c r="F347" s="157" t="s">
        <v>1208</v>
      </c>
      <c r="I347" s="151"/>
      <c r="L347" s="32"/>
      <c r="M347" s="152"/>
      <c r="T347" s="56"/>
      <c r="AT347" s="17" t="s">
        <v>275</v>
      </c>
      <c r="AU347" s="17" t="s">
        <v>91</v>
      </c>
    </row>
    <row r="348" spans="2:65" s="1" customFormat="1" ht="21.75" customHeight="1">
      <c r="B348" s="32"/>
      <c r="C348" s="172" t="s">
        <v>1209</v>
      </c>
      <c r="D348" s="172" t="s">
        <v>301</v>
      </c>
      <c r="E348" s="173" t="s">
        <v>1210</v>
      </c>
      <c r="F348" s="174" t="s">
        <v>1211</v>
      </c>
      <c r="G348" s="175" t="s">
        <v>564</v>
      </c>
      <c r="H348" s="176">
        <v>7</v>
      </c>
      <c r="I348" s="177"/>
      <c r="J348" s="178">
        <f>ROUND(I348*H348,2)</f>
        <v>0</v>
      </c>
      <c r="K348" s="174" t="s">
        <v>272</v>
      </c>
      <c r="L348" s="179"/>
      <c r="M348" s="180" t="s">
        <v>1</v>
      </c>
      <c r="N348" s="181" t="s">
        <v>48</v>
      </c>
      <c r="P348" s="145">
        <f>O348*H348</f>
        <v>0</v>
      </c>
      <c r="Q348" s="145">
        <v>0.19600000000000001</v>
      </c>
      <c r="R348" s="145">
        <f>Q348*H348</f>
        <v>1.3720000000000001</v>
      </c>
      <c r="S348" s="145">
        <v>0</v>
      </c>
      <c r="T348" s="146">
        <f>S348*H348</f>
        <v>0</v>
      </c>
      <c r="AR348" s="147" t="s">
        <v>232</v>
      </c>
      <c r="AT348" s="147" t="s">
        <v>301</v>
      </c>
      <c r="AU348" s="147" t="s">
        <v>91</v>
      </c>
      <c r="AY348" s="17" t="s">
        <v>194</v>
      </c>
      <c r="BE348" s="148">
        <f>IF(N348="základní",J348,0)</f>
        <v>0</v>
      </c>
      <c r="BF348" s="148">
        <f>IF(N348="snížená",J348,0)</f>
        <v>0</v>
      </c>
      <c r="BG348" s="148">
        <f>IF(N348="zákl. přenesená",J348,0)</f>
        <v>0</v>
      </c>
      <c r="BH348" s="148">
        <f>IF(N348="sníž. přenesená",J348,0)</f>
        <v>0</v>
      </c>
      <c r="BI348" s="148">
        <f>IF(N348="nulová",J348,0)</f>
        <v>0</v>
      </c>
      <c r="BJ348" s="17" t="s">
        <v>21</v>
      </c>
      <c r="BK348" s="148">
        <f>ROUND(I348*H348,2)</f>
        <v>0</v>
      </c>
      <c r="BL348" s="17" t="s">
        <v>193</v>
      </c>
      <c r="BM348" s="147" t="s">
        <v>1212</v>
      </c>
    </row>
    <row r="349" spans="2:65" s="1" customFormat="1" ht="11.25">
      <c r="B349" s="32"/>
      <c r="D349" s="149" t="s">
        <v>202</v>
      </c>
      <c r="F349" s="150" t="s">
        <v>1211</v>
      </c>
      <c r="I349" s="151"/>
      <c r="L349" s="32"/>
      <c r="M349" s="152"/>
      <c r="T349" s="56"/>
      <c r="AT349" s="17" t="s">
        <v>202</v>
      </c>
      <c r="AU349" s="17" t="s">
        <v>91</v>
      </c>
    </row>
    <row r="350" spans="2:65" s="11" customFormat="1" ht="22.9" customHeight="1">
      <c r="B350" s="124"/>
      <c r="D350" s="125" t="s">
        <v>82</v>
      </c>
      <c r="E350" s="134" t="s">
        <v>899</v>
      </c>
      <c r="F350" s="134" t="s">
        <v>359</v>
      </c>
      <c r="I350" s="127"/>
      <c r="J350" s="135">
        <f>BK350</f>
        <v>0</v>
      </c>
      <c r="L350" s="124"/>
      <c r="M350" s="129"/>
      <c r="P350" s="130">
        <f>SUM(P351:P353)</f>
        <v>0</v>
      </c>
      <c r="R350" s="130">
        <f>SUM(R351:R353)</f>
        <v>0</v>
      </c>
      <c r="T350" s="131">
        <f>SUM(T351:T353)</f>
        <v>0</v>
      </c>
      <c r="AR350" s="125" t="s">
        <v>21</v>
      </c>
      <c r="AT350" s="132" t="s">
        <v>82</v>
      </c>
      <c r="AU350" s="132" t="s">
        <v>21</v>
      </c>
      <c r="AY350" s="125" t="s">
        <v>194</v>
      </c>
      <c r="BK350" s="133">
        <f>SUM(BK351:BK353)</f>
        <v>0</v>
      </c>
    </row>
    <row r="351" spans="2:65" s="1" customFormat="1" ht="24.2" customHeight="1">
      <c r="B351" s="32"/>
      <c r="C351" s="136" t="s">
        <v>538</v>
      </c>
      <c r="D351" s="136" t="s">
        <v>197</v>
      </c>
      <c r="E351" s="137" t="s">
        <v>1213</v>
      </c>
      <c r="F351" s="138" t="s">
        <v>1214</v>
      </c>
      <c r="G351" s="139" t="s">
        <v>363</v>
      </c>
      <c r="H351" s="140">
        <v>312.37200000000001</v>
      </c>
      <c r="I351" s="141"/>
      <c r="J351" s="142">
        <f>ROUND(I351*H351,2)</f>
        <v>0</v>
      </c>
      <c r="K351" s="138" t="s">
        <v>272</v>
      </c>
      <c r="L351" s="32"/>
      <c r="M351" s="143" t="s">
        <v>1</v>
      </c>
      <c r="N351" s="144" t="s">
        <v>48</v>
      </c>
      <c r="P351" s="145">
        <f>O351*H351</f>
        <v>0</v>
      </c>
      <c r="Q351" s="145">
        <v>0</v>
      </c>
      <c r="R351" s="145">
        <f>Q351*H351</f>
        <v>0</v>
      </c>
      <c r="S351" s="145">
        <v>0</v>
      </c>
      <c r="T351" s="146">
        <f>S351*H351</f>
        <v>0</v>
      </c>
      <c r="AR351" s="147" t="s">
        <v>193</v>
      </c>
      <c r="AT351" s="147" t="s">
        <v>197</v>
      </c>
      <c r="AU351" s="147" t="s">
        <v>91</v>
      </c>
      <c r="AY351" s="17" t="s">
        <v>194</v>
      </c>
      <c r="BE351" s="148">
        <f>IF(N351="základní",J351,0)</f>
        <v>0</v>
      </c>
      <c r="BF351" s="148">
        <f>IF(N351="snížená",J351,0)</f>
        <v>0</v>
      </c>
      <c r="BG351" s="148">
        <f>IF(N351="zákl. přenesená",J351,0)</f>
        <v>0</v>
      </c>
      <c r="BH351" s="148">
        <f>IF(N351="sníž. přenesená",J351,0)</f>
        <v>0</v>
      </c>
      <c r="BI351" s="148">
        <f>IF(N351="nulová",J351,0)</f>
        <v>0</v>
      </c>
      <c r="BJ351" s="17" t="s">
        <v>21</v>
      </c>
      <c r="BK351" s="148">
        <f>ROUND(I351*H351,2)</f>
        <v>0</v>
      </c>
      <c r="BL351" s="17" t="s">
        <v>193</v>
      </c>
      <c r="BM351" s="147" t="s">
        <v>1215</v>
      </c>
    </row>
    <row r="352" spans="2:65" s="1" customFormat="1" ht="29.25">
      <c r="B352" s="32"/>
      <c r="D352" s="149" t="s">
        <v>202</v>
      </c>
      <c r="F352" s="150" t="s">
        <v>1216</v>
      </c>
      <c r="I352" s="151"/>
      <c r="L352" s="32"/>
      <c r="M352" s="152"/>
      <c r="T352" s="56"/>
      <c r="AT352" s="17" t="s">
        <v>202</v>
      </c>
      <c r="AU352" s="17" t="s">
        <v>91</v>
      </c>
    </row>
    <row r="353" spans="2:47" s="1" customFormat="1" ht="11.25">
      <c r="B353" s="32"/>
      <c r="D353" s="156" t="s">
        <v>275</v>
      </c>
      <c r="F353" s="157" t="s">
        <v>1217</v>
      </c>
      <c r="I353" s="151"/>
      <c r="L353" s="32"/>
      <c r="M353" s="153"/>
      <c r="N353" s="154"/>
      <c r="O353" s="154"/>
      <c r="P353" s="154"/>
      <c r="Q353" s="154"/>
      <c r="R353" s="154"/>
      <c r="S353" s="154"/>
      <c r="T353" s="155"/>
      <c r="AT353" s="17" t="s">
        <v>275</v>
      </c>
      <c r="AU353" s="17" t="s">
        <v>91</v>
      </c>
    </row>
    <row r="354" spans="2:47" s="1" customFormat="1" ht="6.95" customHeight="1">
      <c r="B354" s="44"/>
      <c r="C354" s="45"/>
      <c r="D354" s="45"/>
      <c r="E354" s="45"/>
      <c r="F354" s="45"/>
      <c r="G354" s="45"/>
      <c r="H354" s="45"/>
      <c r="I354" s="45"/>
      <c r="J354" s="45"/>
      <c r="K354" s="45"/>
      <c r="L354" s="32"/>
    </row>
  </sheetData>
  <sheetProtection algorithmName="SHA-512" hashValue="aGM6j8EwuY4QZwhl3jRFEqMCjhuyBeNjDH4NKJOA5UmtQNI3/7zSMS1EdoqfowXTlWaF5eGkYdx37PEsJa/8KQ==" saltValue="v7UTEhbYkFMehbujoo0tM0r2GTU3pnNb9rqkpPkYF0VYbtS2Zrjh4ZT0D9ccTCmJOCnM8lErE+wdm3DmUpo85A==" spinCount="100000" sheet="1" objects="1" scenarios="1" formatColumns="0" formatRows="0" autoFilter="0"/>
  <autoFilter ref="C126:K353" xr:uid="{00000000-0009-0000-0000-000006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hyperlinks>
    <hyperlink ref="F132" r:id="rId1" xr:uid="{00000000-0004-0000-0600-000000000000}"/>
    <hyperlink ref="F135" r:id="rId2" xr:uid="{00000000-0004-0000-0600-000001000000}"/>
    <hyperlink ref="F138" r:id="rId3" xr:uid="{00000000-0004-0000-0600-000002000000}"/>
    <hyperlink ref="F141" r:id="rId4" xr:uid="{00000000-0004-0000-0600-000003000000}"/>
    <hyperlink ref="F148" r:id="rId5" xr:uid="{00000000-0004-0000-0600-000004000000}"/>
    <hyperlink ref="F152" r:id="rId6" xr:uid="{00000000-0004-0000-0600-000005000000}"/>
    <hyperlink ref="F156" r:id="rId7" xr:uid="{00000000-0004-0000-0600-000006000000}"/>
    <hyperlink ref="F160" r:id="rId8" xr:uid="{00000000-0004-0000-0600-000007000000}"/>
    <hyperlink ref="F164" r:id="rId9" xr:uid="{00000000-0004-0000-0600-000008000000}"/>
    <hyperlink ref="F168" r:id="rId10" xr:uid="{00000000-0004-0000-0600-000009000000}"/>
    <hyperlink ref="F173" r:id="rId11" xr:uid="{00000000-0004-0000-0600-00000A000000}"/>
    <hyperlink ref="F186" r:id="rId12" xr:uid="{00000000-0004-0000-0600-00000B000000}"/>
    <hyperlink ref="F190" r:id="rId13" xr:uid="{00000000-0004-0000-0600-00000C000000}"/>
    <hyperlink ref="F194" r:id="rId14" xr:uid="{00000000-0004-0000-0600-00000D000000}"/>
    <hyperlink ref="F198" r:id="rId15" xr:uid="{00000000-0004-0000-0600-00000E000000}"/>
    <hyperlink ref="F202" r:id="rId16" xr:uid="{00000000-0004-0000-0600-00000F000000}"/>
    <hyperlink ref="F206" r:id="rId17" xr:uid="{00000000-0004-0000-0600-000010000000}"/>
    <hyperlink ref="F210" r:id="rId18" xr:uid="{00000000-0004-0000-0600-000011000000}"/>
    <hyperlink ref="F214" r:id="rId19" xr:uid="{00000000-0004-0000-0600-000012000000}"/>
    <hyperlink ref="F218" r:id="rId20" xr:uid="{00000000-0004-0000-0600-000013000000}"/>
    <hyperlink ref="F222" r:id="rId21" xr:uid="{00000000-0004-0000-0600-000014000000}"/>
    <hyperlink ref="F226" r:id="rId22" xr:uid="{00000000-0004-0000-0600-000015000000}"/>
    <hyperlink ref="F234" r:id="rId23" xr:uid="{00000000-0004-0000-0600-000016000000}"/>
    <hyperlink ref="F237" r:id="rId24" xr:uid="{00000000-0004-0000-0600-000017000000}"/>
    <hyperlink ref="F240" r:id="rId25" xr:uid="{00000000-0004-0000-0600-000018000000}"/>
    <hyperlink ref="F243" r:id="rId26" xr:uid="{00000000-0004-0000-0600-000019000000}"/>
    <hyperlink ref="F248" r:id="rId27" xr:uid="{00000000-0004-0000-0600-00001A000000}"/>
    <hyperlink ref="F254" r:id="rId28" xr:uid="{00000000-0004-0000-0600-00001B000000}"/>
    <hyperlink ref="F259" r:id="rId29" xr:uid="{00000000-0004-0000-0600-00001C000000}"/>
    <hyperlink ref="F263" r:id="rId30" xr:uid="{00000000-0004-0000-0600-00001D000000}"/>
    <hyperlink ref="F275" r:id="rId31" xr:uid="{00000000-0004-0000-0600-00001E000000}"/>
    <hyperlink ref="F280" r:id="rId32" xr:uid="{00000000-0004-0000-0600-00001F000000}"/>
    <hyperlink ref="F287" r:id="rId33" xr:uid="{00000000-0004-0000-0600-000020000000}"/>
    <hyperlink ref="F295" r:id="rId34" xr:uid="{00000000-0004-0000-0600-000021000000}"/>
    <hyperlink ref="F306" r:id="rId35" xr:uid="{00000000-0004-0000-0600-000022000000}"/>
    <hyperlink ref="F313" r:id="rId36" xr:uid="{00000000-0004-0000-0600-000023000000}"/>
    <hyperlink ref="F318" r:id="rId37" xr:uid="{00000000-0004-0000-0600-000024000000}"/>
    <hyperlink ref="F322" r:id="rId38" xr:uid="{00000000-0004-0000-0600-000025000000}"/>
    <hyperlink ref="F327" r:id="rId39" xr:uid="{00000000-0004-0000-0600-000026000000}"/>
    <hyperlink ref="F330" r:id="rId40" xr:uid="{00000000-0004-0000-0600-000027000000}"/>
    <hyperlink ref="F347" r:id="rId41" xr:uid="{00000000-0004-0000-0600-000028000000}"/>
    <hyperlink ref="F353" r:id="rId42" xr:uid="{00000000-0004-0000-0600-00002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4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121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</row>
    <row r="4" spans="2:46" ht="24.95" customHeight="1">
      <c r="B4" s="20"/>
      <c r="D4" s="21" t="s">
        <v>166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0" t="str">
        <f>'Rekapitulace stavby'!K6</f>
        <v>ZTV Pacov II.etapa - pod etapa č.3</v>
      </c>
      <c r="F7" s="241"/>
      <c r="G7" s="241"/>
      <c r="H7" s="241"/>
      <c r="L7" s="20"/>
    </row>
    <row r="8" spans="2:46" ht="12" customHeight="1">
      <c r="B8" s="20"/>
      <c r="D8" s="27" t="s">
        <v>167</v>
      </c>
      <c r="L8" s="20"/>
    </row>
    <row r="9" spans="2:46" s="1" customFormat="1" ht="16.5" customHeight="1">
      <c r="B9" s="32"/>
      <c r="E9" s="240" t="s">
        <v>910</v>
      </c>
      <c r="F9" s="242"/>
      <c r="G9" s="242"/>
      <c r="H9" s="242"/>
      <c r="L9" s="32"/>
    </row>
    <row r="10" spans="2:46" s="1" customFormat="1" ht="12" customHeight="1">
      <c r="B10" s="32"/>
      <c r="D10" s="27" t="s">
        <v>169</v>
      </c>
      <c r="L10" s="32"/>
    </row>
    <row r="11" spans="2:46" s="1" customFormat="1" ht="16.5" customHeight="1">
      <c r="B11" s="32"/>
      <c r="E11" s="205" t="s">
        <v>1218</v>
      </c>
      <c r="F11" s="242"/>
      <c r="G11" s="242"/>
      <c r="H11" s="242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19</v>
      </c>
      <c r="F13" s="25" t="s">
        <v>122</v>
      </c>
      <c r="I13" s="27" t="s">
        <v>20</v>
      </c>
      <c r="J13" s="25" t="s">
        <v>1</v>
      </c>
      <c r="L13" s="32"/>
    </row>
    <row r="14" spans="2:46" s="1" customFormat="1" ht="12" customHeight="1">
      <c r="B14" s="32"/>
      <c r="D14" s="27" t="s">
        <v>22</v>
      </c>
      <c r="F14" s="25" t="s">
        <v>23</v>
      </c>
      <c r="I14" s="27" t="s">
        <v>24</v>
      </c>
      <c r="J14" s="52" t="str">
        <f>'Rekapitulace stavby'!AN8</f>
        <v>9. 8. 2024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28</v>
      </c>
      <c r="I16" s="27" t="s">
        <v>29</v>
      </c>
      <c r="J16" s="25" t="s">
        <v>30</v>
      </c>
      <c r="L16" s="32"/>
    </row>
    <row r="17" spans="2:12" s="1" customFormat="1" ht="18" customHeight="1">
      <c r="B17" s="32"/>
      <c r="E17" s="25" t="s">
        <v>23</v>
      </c>
      <c r="I17" s="27" t="s">
        <v>31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32</v>
      </c>
      <c r="I19" s="27" t="s">
        <v>29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3" t="str">
        <f>'Rekapitulace stavby'!E14</f>
        <v>Vyplň údaj</v>
      </c>
      <c r="F20" s="224"/>
      <c r="G20" s="224"/>
      <c r="H20" s="224"/>
      <c r="I20" s="27" t="s">
        <v>31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34</v>
      </c>
      <c r="I22" s="27" t="s">
        <v>29</v>
      </c>
      <c r="J22" s="25" t="s">
        <v>35</v>
      </c>
      <c r="L22" s="32"/>
    </row>
    <row r="23" spans="2:12" s="1" customFormat="1" ht="18" customHeight="1">
      <c r="B23" s="32"/>
      <c r="E23" s="25" t="s">
        <v>36</v>
      </c>
      <c r="I23" s="27" t="s">
        <v>31</v>
      </c>
      <c r="J23" s="25" t="s">
        <v>37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39</v>
      </c>
      <c r="I25" s="27" t="s">
        <v>29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31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41</v>
      </c>
      <c r="L28" s="32"/>
    </row>
    <row r="29" spans="2:12" s="7" customFormat="1" ht="274.5" customHeight="1">
      <c r="B29" s="94"/>
      <c r="E29" s="229" t="s">
        <v>911</v>
      </c>
      <c r="F29" s="229"/>
      <c r="G29" s="229"/>
      <c r="H29" s="229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43</v>
      </c>
      <c r="J32" s="66">
        <f>ROUND(J126,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45</v>
      </c>
      <c r="I34" s="35" t="s">
        <v>44</v>
      </c>
      <c r="J34" s="35" t="s">
        <v>46</v>
      </c>
      <c r="L34" s="32"/>
    </row>
    <row r="35" spans="2:12" s="1" customFormat="1" ht="14.45" customHeight="1">
      <c r="B35" s="32"/>
      <c r="D35" s="55" t="s">
        <v>47</v>
      </c>
      <c r="E35" s="27" t="s">
        <v>48</v>
      </c>
      <c r="F35" s="86">
        <f>ROUND((SUM(BE126:BE248)),  2)</f>
        <v>0</v>
      </c>
      <c r="I35" s="96">
        <v>0.21</v>
      </c>
      <c r="J35" s="86">
        <f>ROUND(((SUM(BE126:BE248))*I35),  2)</f>
        <v>0</v>
      </c>
      <c r="L35" s="32"/>
    </row>
    <row r="36" spans="2:12" s="1" customFormat="1" ht="14.45" customHeight="1">
      <c r="B36" s="32"/>
      <c r="E36" s="27" t="s">
        <v>49</v>
      </c>
      <c r="F36" s="86">
        <f>ROUND((SUM(BF126:BF248)),  2)</f>
        <v>0</v>
      </c>
      <c r="I36" s="96">
        <v>0.12</v>
      </c>
      <c r="J36" s="86">
        <f>ROUND(((SUM(BF126:BF248))*I36),  2)</f>
        <v>0</v>
      </c>
      <c r="L36" s="32"/>
    </row>
    <row r="37" spans="2:12" s="1" customFormat="1" ht="14.45" hidden="1" customHeight="1">
      <c r="B37" s="32"/>
      <c r="E37" s="27" t="s">
        <v>50</v>
      </c>
      <c r="F37" s="86">
        <f>ROUND((SUM(BG126:BG248)),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51</v>
      </c>
      <c r="F38" s="86">
        <f>ROUND((SUM(BH126:BH248)),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52</v>
      </c>
      <c r="F39" s="86">
        <f>ROUND((SUM(BI126:BI248)),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53</v>
      </c>
      <c r="E41" s="57"/>
      <c r="F41" s="57"/>
      <c r="G41" s="99" t="s">
        <v>54</v>
      </c>
      <c r="H41" s="100" t="s">
        <v>55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56</v>
      </c>
      <c r="E50" s="42"/>
      <c r="F50" s="42"/>
      <c r="G50" s="41" t="s">
        <v>57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58</v>
      </c>
      <c r="E61" s="34"/>
      <c r="F61" s="103" t="s">
        <v>59</v>
      </c>
      <c r="G61" s="43" t="s">
        <v>58</v>
      </c>
      <c r="H61" s="34"/>
      <c r="I61" s="34"/>
      <c r="J61" s="104" t="s">
        <v>59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60</v>
      </c>
      <c r="E65" s="42"/>
      <c r="F65" s="42"/>
      <c r="G65" s="41" t="s">
        <v>61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58</v>
      </c>
      <c r="E76" s="34"/>
      <c r="F76" s="103" t="s">
        <v>59</v>
      </c>
      <c r="G76" s="43" t="s">
        <v>58</v>
      </c>
      <c r="H76" s="34"/>
      <c r="I76" s="34"/>
      <c r="J76" s="104" t="s">
        <v>59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171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0" t="str">
        <f>E7</f>
        <v>ZTV Pacov II.etapa - pod etapa č.3</v>
      </c>
      <c r="F85" s="241"/>
      <c r="G85" s="241"/>
      <c r="H85" s="241"/>
      <c r="L85" s="32"/>
    </row>
    <row r="86" spans="2:12" ht="12" customHeight="1">
      <c r="B86" s="20"/>
      <c r="C86" s="27" t="s">
        <v>167</v>
      </c>
      <c r="L86" s="20"/>
    </row>
    <row r="87" spans="2:12" s="1" customFormat="1" ht="16.5" customHeight="1">
      <c r="B87" s="32"/>
      <c r="E87" s="240" t="s">
        <v>910</v>
      </c>
      <c r="F87" s="242"/>
      <c r="G87" s="242"/>
      <c r="H87" s="242"/>
      <c r="L87" s="32"/>
    </row>
    <row r="88" spans="2:12" s="1" customFormat="1" ht="12" customHeight="1">
      <c r="B88" s="32"/>
      <c r="C88" s="27" t="s">
        <v>169</v>
      </c>
      <c r="L88" s="32"/>
    </row>
    <row r="89" spans="2:12" s="1" customFormat="1" ht="16.5" customHeight="1">
      <c r="B89" s="32"/>
      <c r="E89" s="205" t="str">
        <f>E11</f>
        <v>IO-03.1 - Kanalizační přípojky (splašková kanalizace)</v>
      </c>
      <c r="F89" s="242"/>
      <c r="G89" s="242"/>
      <c r="H89" s="242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22</v>
      </c>
      <c r="F91" s="25" t="str">
        <f>F14</f>
        <v>město Pacov</v>
      </c>
      <c r="I91" s="27" t="s">
        <v>24</v>
      </c>
      <c r="J91" s="52" t="str">
        <f>IF(J14="","",J14)</f>
        <v>9. 8. 2024</v>
      </c>
      <c r="L91" s="32"/>
    </row>
    <row r="92" spans="2:12" s="1" customFormat="1" ht="6.95" customHeight="1">
      <c r="B92" s="32"/>
      <c r="L92" s="32"/>
    </row>
    <row r="93" spans="2:12" s="1" customFormat="1" ht="25.7" customHeight="1">
      <c r="B93" s="32"/>
      <c r="C93" s="27" t="s">
        <v>28</v>
      </c>
      <c r="F93" s="25" t="str">
        <f>E17</f>
        <v>město Pacov</v>
      </c>
      <c r="I93" s="27" t="s">
        <v>34</v>
      </c>
      <c r="J93" s="30" t="str">
        <f>E23</f>
        <v>PROJEKT CENTRUM NOVA s.r.o.</v>
      </c>
      <c r="L93" s="32"/>
    </row>
    <row r="94" spans="2:12" s="1" customFormat="1" ht="15.2" customHeight="1">
      <c r="B94" s="32"/>
      <c r="C94" s="27" t="s">
        <v>32</v>
      </c>
      <c r="F94" s="25" t="str">
        <f>IF(E20="","",E20)</f>
        <v>Vyplň údaj</v>
      </c>
      <c r="I94" s="27" t="s">
        <v>39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172</v>
      </c>
      <c r="D96" s="97"/>
      <c r="E96" s="97"/>
      <c r="F96" s="97"/>
      <c r="G96" s="97"/>
      <c r="H96" s="97"/>
      <c r="I96" s="97"/>
      <c r="J96" s="106" t="s">
        <v>173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174</v>
      </c>
      <c r="J98" s="66">
        <f>J126</f>
        <v>0</v>
      </c>
      <c r="L98" s="32"/>
      <c r="AU98" s="17" t="s">
        <v>175</v>
      </c>
    </row>
    <row r="99" spans="2:47" s="8" customFormat="1" ht="24.95" customHeight="1">
      <c r="B99" s="108"/>
      <c r="D99" s="109" t="s">
        <v>262</v>
      </c>
      <c r="E99" s="110"/>
      <c r="F99" s="110"/>
      <c r="G99" s="110"/>
      <c r="H99" s="110"/>
      <c r="I99" s="110"/>
      <c r="J99" s="111">
        <f>J127</f>
        <v>0</v>
      </c>
      <c r="L99" s="108"/>
    </row>
    <row r="100" spans="2:47" s="9" customFormat="1" ht="19.899999999999999" customHeight="1">
      <c r="B100" s="112"/>
      <c r="D100" s="113" t="s">
        <v>263</v>
      </c>
      <c r="E100" s="114"/>
      <c r="F100" s="114"/>
      <c r="G100" s="114"/>
      <c r="H100" s="114"/>
      <c r="I100" s="114"/>
      <c r="J100" s="115">
        <f>J128</f>
        <v>0</v>
      </c>
      <c r="L100" s="112"/>
    </row>
    <row r="101" spans="2:47" s="9" customFormat="1" ht="19.899999999999999" customHeight="1">
      <c r="B101" s="112"/>
      <c r="D101" s="113" t="s">
        <v>743</v>
      </c>
      <c r="E101" s="114"/>
      <c r="F101" s="114"/>
      <c r="G101" s="114"/>
      <c r="H101" s="114"/>
      <c r="I101" s="114"/>
      <c r="J101" s="115">
        <f>J209</f>
        <v>0</v>
      </c>
      <c r="L101" s="112"/>
    </row>
    <row r="102" spans="2:47" s="9" customFormat="1" ht="19.899999999999999" customHeight="1">
      <c r="B102" s="112"/>
      <c r="D102" s="113" t="s">
        <v>913</v>
      </c>
      <c r="E102" s="114"/>
      <c r="F102" s="114"/>
      <c r="G102" s="114"/>
      <c r="H102" s="114"/>
      <c r="I102" s="114"/>
      <c r="J102" s="115">
        <f>J216</f>
        <v>0</v>
      </c>
      <c r="L102" s="112"/>
    </row>
    <row r="103" spans="2:47" s="9" customFormat="1" ht="19.899999999999999" customHeight="1">
      <c r="B103" s="112"/>
      <c r="D103" s="113" t="s">
        <v>914</v>
      </c>
      <c r="E103" s="114"/>
      <c r="F103" s="114"/>
      <c r="G103" s="114"/>
      <c r="H103" s="114"/>
      <c r="I103" s="114"/>
      <c r="J103" s="115">
        <f>J224</f>
        <v>0</v>
      </c>
      <c r="L103" s="112"/>
    </row>
    <row r="104" spans="2:47" s="9" customFormat="1" ht="19.899999999999999" customHeight="1">
      <c r="B104" s="112"/>
      <c r="D104" s="113" t="s">
        <v>746</v>
      </c>
      <c r="E104" s="114"/>
      <c r="F104" s="114"/>
      <c r="G104" s="114"/>
      <c r="H104" s="114"/>
      <c r="I104" s="114"/>
      <c r="J104" s="115">
        <f>J245</f>
        <v>0</v>
      </c>
      <c r="L104" s="112"/>
    </row>
    <row r="105" spans="2:47" s="1" customFormat="1" ht="21.75" customHeight="1">
      <c r="B105" s="32"/>
      <c r="L105" s="32"/>
    </row>
    <row r="106" spans="2:47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10" spans="2:47" s="1" customFormat="1" ht="6.95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47" s="1" customFormat="1" ht="24.95" customHeight="1">
      <c r="B111" s="32"/>
      <c r="C111" s="21" t="s">
        <v>178</v>
      </c>
      <c r="L111" s="32"/>
    </row>
    <row r="112" spans="2:47" s="1" customFormat="1" ht="6.95" customHeight="1">
      <c r="B112" s="32"/>
      <c r="L112" s="32"/>
    </row>
    <row r="113" spans="2:63" s="1" customFormat="1" ht="12" customHeight="1">
      <c r="B113" s="32"/>
      <c r="C113" s="27" t="s">
        <v>16</v>
      </c>
      <c r="L113" s="32"/>
    </row>
    <row r="114" spans="2:63" s="1" customFormat="1" ht="16.5" customHeight="1">
      <c r="B114" s="32"/>
      <c r="E114" s="240" t="str">
        <f>E7</f>
        <v>ZTV Pacov II.etapa - pod etapa č.3</v>
      </c>
      <c r="F114" s="241"/>
      <c r="G114" s="241"/>
      <c r="H114" s="241"/>
      <c r="L114" s="32"/>
    </row>
    <row r="115" spans="2:63" ht="12" customHeight="1">
      <c r="B115" s="20"/>
      <c r="C115" s="27" t="s">
        <v>167</v>
      </c>
      <c r="L115" s="20"/>
    </row>
    <row r="116" spans="2:63" s="1" customFormat="1" ht="16.5" customHeight="1">
      <c r="B116" s="32"/>
      <c r="E116" s="240" t="s">
        <v>910</v>
      </c>
      <c r="F116" s="242"/>
      <c r="G116" s="242"/>
      <c r="H116" s="242"/>
      <c r="L116" s="32"/>
    </row>
    <row r="117" spans="2:63" s="1" customFormat="1" ht="12" customHeight="1">
      <c r="B117" s="32"/>
      <c r="C117" s="27" t="s">
        <v>169</v>
      </c>
      <c r="L117" s="32"/>
    </row>
    <row r="118" spans="2:63" s="1" customFormat="1" ht="16.5" customHeight="1">
      <c r="B118" s="32"/>
      <c r="E118" s="205" t="str">
        <f>E11</f>
        <v>IO-03.1 - Kanalizační přípojky (splašková kanalizace)</v>
      </c>
      <c r="F118" s="242"/>
      <c r="G118" s="242"/>
      <c r="H118" s="242"/>
      <c r="L118" s="32"/>
    </row>
    <row r="119" spans="2:63" s="1" customFormat="1" ht="6.95" customHeight="1">
      <c r="B119" s="32"/>
      <c r="L119" s="32"/>
    </row>
    <row r="120" spans="2:63" s="1" customFormat="1" ht="12" customHeight="1">
      <c r="B120" s="32"/>
      <c r="C120" s="27" t="s">
        <v>22</v>
      </c>
      <c r="F120" s="25" t="str">
        <f>F14</f>
        <v>město Pacov</v>
      </c>
      <c r="I120" s="27" t="s">
        <v>24</v>
      </c>
      <c r="J120" s="52" t="str">
        <f>IF(J14="","",J14)</f>
        <v>9. 8. 2024</v>
      </c>
      <c r="L120" s="32"/>
    </row>
    <row r="121" spans="2:63" s="1" customFormat="1" ht="6.95" customHeight="1">
      <c r="B121" s="32"/>
      <c r="L121" s="32"/>
    </row>
    <row r="122" spans="2:63" s="1" customFormat="1" ht="25.7" customHeight="1">
      <c r="B122" s="32"/>
      <c r="C122" s="27" t="s">
        <v>28</v>
      </c>
      <c r="F122" s="25" t="str">
        <f>E17</f>
        <v>město Pacov</v>
      </c>
      <c r="I122" s="27" t="s">
        <v>34</v>
      </c>
      <c r="J122" s="30" t="str">
        <f>E23</f>
        <v>PROJEKT CENTRUM NOVA s.r.o.</v>
      </c>
      <c r="L122" s="32"/>
    </row>
    <row r="123" spans="2:63" s="1" customFormat="1" ht="15.2" customHeight="1">
      <c r="B123" s="32"/>
      <c r="C123" s="27" t="s">
        <v>32</v>
      </c>
      <c r="F123" s="25" t="str">
        <f>IF(E20="","",E20)</f>
        <v>Vyplň údaj</v>
      </c>
      <c r="I123" s="27" t="s">
        <v>39</v>
      </c>
      <c r="J123" s="30" t="str">
        <f>E26</f>
        <v xml:space="preserve"> </v>
      </c>
      <c r="L123" s="32"/>
    </row>
    <row r="124" spans="2:63" s="1" customFormat="1" ht="10.35" customHeight="1">
      <c r="B124" s="32"/>
      <c r="L124" s="32"/>
    </row>
    <row r="125" spans="2:63" s="10" customFormat="1" ht="29.25" customHeight="1">
      <c r="B125" s="116"/>
      <c r="C125" s="117" t="s">
        <v>179</v>
      </c>
      <c r="D125" s="118" t="s">
        <v>68</v>
      </c>
      <c r="E125" s="118" t="s">
        <v>64</v>
      </c>
      <c r="F125" s="118" t="s">
        <v>65</v>
      </c>
      <c r="G125" s="118" t="s">
        <v>180</v>
      </c>
      <c r="H125" s="118" t="s">
        <v>181</v>
      </c>
      <c r="I125" s="118" t="s">
        <v>182</v>
      </c>
      <c r="J125" s="118" t="s">
        <v>173</v>
      </c>
      <c r="K125" s="119" t="s">
        <v>183</v>
      </c>
      <c r="L125" s="116"/>
      <c r="M125" s="59" t="s">
        <v>1</v>
      </c>
      <c r="N125" s="60" t="s">
        <v>47</v>
      </c>
      <c r="O125" s="60" t="s">
        <v>184</v>
      </c>
      <c r="P125" s="60" t="s">
        <v>185</v>
      </c>
      <c r="Q125" s="60" t="s">
        <v>186</v>
      </c>
      <c r="R125" s="60" t="s">
        <v>187</v>
      </c>
      <c r="S125" s="60" t="s">
        <v>188</v>
      </c>
      <c r="T125" s="61" t="s">
        <v>189</v>
      </c>
    </row>
    <row r="126" spans="2:63" s="1" customFormat="1" ht="22.9" customHeight="1">
      <c r="B126" s="32"/>
      <c r="C126" s="64" t="s">
        <v>190</v>
      </c>
      <c r="J126" s="120">
        <f>BK126</f>
        <v>0</v>
      </c>
      <c r="L126" s="32"/>
      <c r="M126" s="62"/>
      <c r="N126" s="53"/>
      <c r="O126" s="53"/>
      <c r="P126" s="121">
        <f>P127</f>
        <v>0</v>
      </c>
      <c r="Q126" s="53"/>
      <c r="R126" s="121">
        <f>R127</f>
        <v>21.382680560000001</v>
      </c>
      <c r="S126" s="53"/>
      <c r="T126" s="122">
        <f>T127</f>
        <v>0</v>
      </c>
      <c r="AT126" s="17" t="s">
        <v>82</v>
      </c>
      <c r="AU126" s="17" t="s">
        <v>175</v>
      </c>
      <c r="BK126" s="123">
        <f>BK127</f>
        <v>0</v>
      </c>
    </row>
    <row r="127" spans="2:63" s="11" customFormat="1" ht="25.9" customHeight="1">
      <c r="B127" s="124"/>
      <c r="D127" s="125" t="s">
        <v>82</v>
      </c>
      <c r="E127" s="126" t="s">
        <v>266</v>
      </c>
      <c r="F127" s="126" t="s">
        <v>267</v>
      </c>
      <c r="I127" s="127"/>
      <c r="J127" s="128">
        <f>BK127</f>
        <v>0</v>
      </c>
      <c r="L127" s="124"/>
      <c r="M127" s="129"/>
      <c r="P127" s="130">
        <f>P128+P209+P216+P224+P245</f>
        <v>0</v>
      </c>
      <c r="R127" s="130">
        <f>R128+R209+R216+R224+R245</f>
        <v>21.382680560000001</v>
      </c>
      <c r="T127" s="131">
        <f>T128+T209+T216+T224+T245</f>
        <v>0</v>
      </c>
      <c r="AR127" s="125" t="s">
        <v>21</v>
      </c>
      <c r="AT127" s="132" t="s">
        <v>82</v>
      </c>
      <c r="AU127" s="132" t="s">
        <v>83</v>
      </c>
      <c r="AY127" s="125" t="s">
        <v>194</v>
      </c>
      <c r="BK127" s="133">
        <f>BK128+BK209+BK216+BK224+BK245</f>
        <v>0</v>
      </c>
    </row>
    <row r="128" spans="2:63" s="11" customFormat="1" ht="22.9" customHeight="1">
      <c r="B128" s="124"/>
      <c r="D128" s="125" t="s">
        <v>82</v>
      </c>
      <c r="E128" s="134" t="s">
        <v>21</v>
      </c>
      <c r="F128" s="134" t="s">
        <v>268</v>
      </c>
      <c r="I128" s="127"/>
      <c r="J128" s="135">
        <f>BK128</f>
        <v>0</v>
      </c>
      <c r="L128" s="124"/>
      <c r="M128" s="129"/>
      <c r="P128" s="130">
        <f>SUM(P129:P208)</f>
        <v>0</v>
      </c>
      <c r="R128" s="130">
        <f>SUM(R129:R208)</f>
        <v>17.027760560000001</v>
      </c>
      <c r="T128" s="131">
        <f>SUM(T129:T208)</f>
        <v>0</v>
      </c>
      <c r="AR128" s="125" t="s">
        <v>21</v>
      </c>
      <c r="AT128" s="132" t="s">
        <v>82</v>
      </c>
      <c r="AU128" s="132" t="s">
        <v>21</v>
      </c>
      <c r="AY128" s="125" t="s">
        <v>194</v>
      </c>
      <c r="BK128" s="133">
        <f>SUM(BK129:BK208)</f>
        <v>0</v>
      </c>
    </row>
    <row r="129" spans="2:65" s="1" customFormat="1" ht="33" customHeight="1">
      <c r="B129" s="32"/>
      <c r="C129" s="136" t="s">
        <v>21</v>
      </c>
      <c r="D129" s="136" t="s">
        <v>197</v>
      </c>
      <c r="E129" s="137" t="s">
        <v>1219</v>
      </c>
      <c r="F129" s="138" t="s">
        <v>1220</v>
      </c>
      <c r="G129" s="139" t="s">
        <v>279</v>
      </c>
      <c r="H129" s="140">
        <v>6.8209999999999997</v>
      </c>
      <c r="I129" s="141"/>
      <c r="J129" s="142">
        <f>ROUND(I129*H129,2)</f>
        <v>0</v>
      </c>
      <c r="K129" s="138" t="s">
        <v>272</v>
      </c>
      <c r="L129" s="32"/>
      <c r="M129" s="143" t="s">
        <v>1</v>
      </c>
      <c r="N129" s="144" t="s">
        <v>48</v>
      </c>
      <c r="P129" s="145">
        <f>O129*H129</f>
        <v>0</v>
      </c>
      <c r="Q129" s="145">
        <v>0</v>
      </c>
      <c r="R129" s="145">
        <f>Q129*H129</f>
        <v>0</v>
      </c>
      <c r="S129" s="145">
        <v>0</v>
      </c>
      <c r="T129" s="146">
        <f>S129*H129</f>
        <v>0</v>
      </c>
      <c r="AR129" s="147" t="s">
        <v>193</v>
      </c>
      <c r="AT129" s="147" t="s">
        <v>197</v>
      </c>
      <c r="AU129" s="147" t="s">
        <v>91</v>
      </c>
      <c r="AY129" s="17" t="s">
        <v>194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7" t="s">
        <v>21</v>
      </c>
      <c r="BK129" s="148">
        <f>ROUND(I129*H129,2)</f>
        <v>0</v>
      </c>
      <c r="BL129" s="17" t="s">
        <v>193</v>
      </c>
      <c r="BM129" s="147" t="s">
        <v>1221</v>
      </c>
    </row>
    <row r="130" spans="2:65" s="1" customFormat="1" ht="29.25">
      <c r="B130" s="32"/>
      <c r="D130" s="149" t="s">
        <v>202</v>
      </c>
      <c r="F130" s="150" t="s">
        <v>1222</v>
      </c>
      <c r="I130" s="151"/>
      <c r="L130" s="32"/>
      <c r="M130" s="152"/>
      <c r="T130" s="56"/>
      <c r="AT130" s="17" t="s">
        <v>202</v>
      </c>
      <c r="AU130" s="17" t="s">
        <v>91</v>
      </c>
    </row>
    <row r="131" spans="2:65" s="1" customFormat="1" ht="11.25">
      <c r="B131" s="32"/>
      <c r="D131" s="156" t="s">
        <v>275</v>
      </c>
      <c r="F131" s="157" t="s">
        <v>1223</v>
      </c>
      <c r="I131" s="151"/>
      <c r="L131" s="32"/>
      <c r="M131" s="152"/>
      <c r="T131" s="56"/>
      <c r="AT131" s="17" t="s">
        <v>275</v>
      </c>
      <c r="AU131" s="17" t="s">
        <v>91</v>
      </c>
    </row>
    <row r="132" spans="2:65" s="12" customFormat="1" ht="22.5">
      <c r="B132" s="158"/>
      <c r="D132" s="149" t="s">
        <v>283</v>
      </c>
      <c r="E132" s="159" t="s">
        <v>1</v>
      </c>
      <c r="F132" s="160" t="s">
        <v>1224</v>
      </c>
      <c r="H132" s="161">
        <v>23.396000000000001</v>
      </c>
      <c r="I132" s="162"/>
      <c r="L132" s="158"/>
      <c r="M132" s="163"/>
      <c r="T132" s="164"/>
      <c r="AT132" s="159" t="s">
        <v>283</v>
      </c>
      <c r="AU132" s="159" t="s">
        <v>91</v>
      </c>
      <c r="AV132" s="12" t="s">
        <v>91</v>
      </c>
      <c r="AW132" s="12" t="s">
        <v>38</v>
      </c>
      <c r="AX132" s="12" t="s">
        <v>83</v>
      </c>
      <c r="AY132" s="159" t="s">
        <v>194</v>
      </c>
    </row>
    <row r="133" spans="2:65" s="12" customFormat="1" ht="11.25">
      <c r="B133" s="158"/>
      <c r="D133" s="149" t="s">
        <v>283</v>
      </c>
      <c r="E133" s="159" t="s">
        <v>1</v>
      </c>
      <c r="F133" s="160" t="s">
        <v>1225</v>
      </c>
      <c r="H133" s="161">
        <v>22.08</v>
      </c>
      <c r="I133" s="162"/>
      <c r="L133" s="158"/>
      <c r="M133" s="163"/>
      <c r="T133" s="164"/>
      <c r="AT133" s="159" t="s">
        <v>283</v>
      </c>
      <c r="AU133" s="159" t="s">
        <v>91</v>
      </c>
      <c r="AV133" s="12" t="s">
        <v>91</v>
      </c>
      <c r="AW133" s="12" t="s">
        <v>38</v>
      </c>
      <c r="AX133" s="12" t="s">
        <v>83</v>
      </c>
      <c r="AY133" s="159" t="s">
        <v>194</v>
      </c>
    </row>
    <row r="134" spans="2:65" s="13" customFormat="1" ht="11.25">
      <c r="B134" s="165"/>
      <c r="D134" s="149" t="s">
        <v>283</v>
      </c>
      <c r="E134" s="166" t="s">
        <v>1</v>
      </c>
      <c r="F134" s="167" t="s">
        <v>285</v>
      </c>
      <c r="H134" s="168">
        <v>45.475999999999999</v>
      </c>
      <c r="I134" s="169"/>
      <c r="L134" s="165"/>
      <c r="M134" s="170"/>
      <c r="T134" s="171"/>
      <c r="AT134" s="166" t="s">
        <v>283</v>
      </c>
      <c r="AU134" s="166" t="s">
        <v>91</v>
      </c>
      <c r="AV134" s="13" t="s">
        <v>193</v>
      </c>
      <c r="AW134" s="13" t="s">
        <v>38</v>
      </c>
      <c r="AX134" s="13" t="s">
        <v>21</v>
      </c>
      <c r="AY134" s="166" t="s">
        <v>194</v>
      </c>
    </row>
    <row r="135" spans="2:65" s="12" customFormat="1" ht="11.25">
      <c r="B135" s="158"/>
      <c r="D135" s="149" t="s">
        <v>283</v>
      </c>
      <c r="F135" s="160" t="s">
        <v>1226</v>
      </c>
      <c r="H135" s="161">
        <v>6.8209999999999997</v>
      </c>
      <c r="I135" s="162"/>
      <c r="L135" s="158"/>
      <c r="M135" s="163"/>
      <c r="T135" s="164"/>
      <c r="AT135" s="159" t="s">
        <v>283</v>
      </c>
      <c r="AU135" s="159" t="s">
        <v>91</v>
      </c>
      <c r="AV135" s="12" t="s">
        <v>91</v>
      </c>
      <c r="AW135" s="12" t="s">
        <v>4</v>
      </c>
      <c r="AX135" s="12" t="s">
        <v>21</v>
      </c>
      <c r="AY135" s="159" t="s">
        <v>194</v>
      </c>
    </row>
    <row r="136" spans="2:65" s="1" customFormat="1" ht="33" customHeight="1">
      <c r="B136" s="32"/>
      <c r="C136" s="136" t="s">
        <v>91</v>
      </c>
      <c r="D136" s="136" t="s">
        <v>197</v>
      </c>
      <c r="E136" s="137" t="s">
        <v>1227</v>
      </c>
      <c r="F136" s="138" t="s">
        <v>1228</v>
      </c>
      <c r="G136" s="139" t="s">
        <v>279</v>
      </c>
      <c r="H136" s="140">
        <v>6.8209999999999997</v>
      </c>
      <c r="I136" s="141"/>
      <c r="J136" s="142">
        <f>ROUND(I136*H136,2)</f>
        <v>0</v>
      </c>
      <c r="K136" s="138" t="s">
        <v>272</v>
      </c>
      <c r="L136" s="32"/>
      <c r="M136" s="143" t="s">
        <v>1</v>
      </c>
      <c r="N136" s="144" t="s">
        <v>48</v>
      </c>
      <c r="P136" s="145">
        <f>O136*H136</f>
        <v>0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193</v>
      </c>
      <c r="AT136" s="147" t="s">
        <v>197</v>
      </c>
      <c r="AU136" s="147" t="s">
        <v>91</v>
      </c>
      <c r="AY136" s="17" t="s">
        <v>194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7" t="s">
        <v>21</v>
      </c>
      <c r="BK136" s="148">
        <f>ROUND(I136*H136,2)</f>
        <v>0</v>
      </c>
      <c r="BL136" s="17" t="s">
        <v>193</v>
      </c>
      <c r="BM136" s="147" t="s">
        <v>1229</v>
      </c>
    </row>
    <row r="137" spans="2:65" s="1" customFormat="1" ht="29.25">
      <c r="B137" s="32"/>
      <c r="D137" s="149" t="s">
        <v>202</v>
      </c>
      <c r="F137" s="150" t="s">
        <v>1230</v>
      </c>
      <c r="I137" s="151"/>
      <c r="L137" s="32"/>
      <c r="M137" s="152"/>
      <c r="T137" s="56"/>
      <c r="AT137" s="17" t="s">
        <v>202</v>
      </c>
      <c r="AU137" s="17" t="s">
        <v>91</v>
      </c>
    </row>
    <row r="138" spans="2:65" s="1" customFormat="1" ht="11.25">
      <c r="B138" s="32"/>
      <c r="D138" s="156" t="s">
        <v>275</v>
      </c>
      <c r="F138" s="157" t="s">
        <v>1231</v>
      </c>
      <c r="I138" s="151"/>
      <c r="L138" s="32"/>
      <c r="M138" s="152"/>
      <c r="T138" s="56"/>
      <c r="AT138" s="17" t="s">
        <v>275</v>
      </c>
      <c r="AU138" s="17" t="s">
        <v>91</v>
      </c>
    </row>
    <row r="139" spans="2:65" s="12" customFormat="1" ht="11.25">
      <c r="B139" s="158"/>
      <c r="D139" s="149" t="s">
        <v>283</v>
      </c>
      <c r="F139" s="160" t="s">
        <v>1226</v>
      </c>
      <c r="H139" s="161">
        <v>6.8209999999999997</v>
      </c>
      <c r="I139" s="162"/>
      <c r="L139" s="158"/>
      <c r="M139" s="163"/>
      <c r="T139" s="164"/>
      <c r="AT139" s="159" t="s">
        <v>283</v>
      </c>
      <c r="AU139" s="159" t="s">
        <v>91</v>
      </c>
      <c r="AV139" s="12" t="s">
        <v>91</v>
      </c>
      <c r="AW139" s="12" t="s">
        <v>4</v>
      </c>
      <c r="AX139" s="12" t="s">
        <v>21</v>
      </c>
      <c r="AY139" s="159" t="s">
        <v>194</v>
      </c>
    </row>
    <row r="140" spans="2:65" s="1" customFormat="1" ht="33" customHeight="1">
      <c r="B140" s="32"/>
      <c r="C140" s="136" t="s">
        <v>208</v>
      </c>
      <c r="D140" s="136" t="s">
        <v>197</v>
      </c>
      <c r="E140" s="137" t="s">
        <v>1232</v>
      </c>
      <c r="F140" s="138" t="s">
        <v>1233</v>
      </c>
      <c r="G140" s="139" t="s">
        <v>279</v>
      </c>
      <c r="H140" s="140">
        <v>9.0950000000000006</v>
      </c>
      <c r="I140" s="141"/>
      <c r="J140" s="142">
        <f>ROUND(I140*H140,2)</f>
        <v>0</v>
      </c>
      <c r="K140" s="138" t="s">
        <v>272</v>
      </c>
      <c r="L140" s="32"/>
      <c r="M140" s="143" t="s">
        <v>1</v>
      </c>
      <c r="N140" s="144" t="s">
        <v>48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193</v>
      </c>
      <c r="AT140" s="147" t="s">
        <v>197</v>
      </c>
      <c r="AU140" s="147" t="s">
        <v>91</v>
      </c>
      <c r="AY140" s="17" t="s">
        <v>194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7" t="s">
        <v>21</v>
      </c>
      <c r="BK140" s="148">
        <f>ROUND(I140*H140,2)</f>
        <v>0</v>
      </c>
      <c r="BL140" s="17" t="s">
        <v>193</v>
      </c>
      <c r="BM140" s="147" t="s">
        <v>1234</v>
      </c>
    </row>
    <row r="141" spans="2:65" s="1" customFormat="1" ht="29.25">
      <c r="B141" s="32"/>
      <c r="D141" s="149" t="s">
        <v>202</v>
      </c>
      <c r="F141" s="150" t="s">
        <v>1235</v>
      </c>
      <c r="I141" s="151"/>
      <c r="L141" s="32"/>
      <c r="M141" s="152"/>
      <c r="T141" s="56"/>
      <c r="AT141" s="17" t="s">
        <v>202</v>
      </c>
      <c r="AU141" s="17" t="s">
        <v>91</v>
      </c>
    </row>
    <row r="142" spans="2:65" s="1" customFormat="1" ht="11.25">
      <c r="B142" s="32"/>
      <c r="D142" s="156" t="s">
        <v>275</v>
      </c>
      <c r="F142" s="157" t="s">
        <v>1236</v>
      </c>
      <c r="I142" s="151"/>
      <c r="L142" s="32"/>
      <c r="M142" s="152"/>
      <c r="T142" s="56"/>
      <c r="AT142" s="17" t="s">
        <v>275</v>
      </c>
      <c r="AU142" s="17" t="s">
        <v>91</v>
      </c>
    </row>
    <row r="143" spans="2:65" s="12" customFormat="1" ht="11.25">
      <c r="B143" s="158"/>
      <c r="D143" s="149" t="s">
        <v>283</v>
      </c>
      <c r="F143" s="160" t="s">
        <v>1237</v>
      </c>
      <c r="H143" s="161">
        <v>9.0950000000000006</v>
      </c>
      <c r="I143" s="162"/>
      <c r="L143" s="158"/>
      <c r="M143" s="163"/>
      <c r="T143" s="164"/>
      <c r="AT143" s="159" t="s">
        <v>283</v>
      </c>
      <c r="AU143" s="159" t="s">
        <v>91</v>
      </c>
      <c r="AV143" s="12" t="s">
        <v>91</v>
      </c>
      <c r="AW143" s="12" t="s">
        <v>4</v>
      </c>
      <c r="AX143" s="12" t="s">
        <v>21</v>
      </c>
      <c r="AY143" s="159" t="s">
        <v>194</v>
      </c>
    </row>
    <row r="144" spans="2:65" s="1" customFormat="1" ht="33" customHeight="1">
      <c r="B144" s="32"/>
      <c r="C144" s="136" t="s">
        <v>193</v>
      </c>
      <c r="D144" s="136" t="s">
        <v>197</v>
      </c>
      <c r="E144" s="137" t="s">
        <v>1238</v>
      </c>
      <c r="F144" s="138" t="s">
        <v>1239</v>
      </c>
      <c r="G144" s="139" t="s">
        <v>279</v>
      </c>
      <c r="H144" s="140">
        <v>13.643000000000001</v>
      </c>
      <c r="I144" s="141"/>
      <c r="J144" s="142">
        <f>ROUND(I144*H144,2)</f>
        <v>0</v>
      </c>
      <c r="K144" s="138" t="s">
        <v>272</v>
      </c>
      <c r="L144" s="32"/>
      <c r="M144" s="143" t="s">
        <v>1</v>
      </c>
      <c r="N144" s="144" t="s">
        <v>48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193</v>
      </c>
      <c r="AT144" s="147" t="s">
        <v>197</v>
      </c>
      <c r="AU144" s="147" t="s">
        <v>91</v>
      </c>
      <c r="AY144" s="17" t="s">
        <v>194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7" t="s">
        <v>21</v>
      </c>
      <c r="BK144" s="148">
        <f>ROUND(I144*H144,2)</f>
        <v>0</v>
      </c>
      <c r="BL144" s="17" t="s">
        <v>193</v>
      </c>
      <c r="BM144" s="147" t="s">
        <v>1240</v>
      </c>
    </row>
    <row r="145" spans="2:65" s="1" customFormat="1" ht="29.25">
      <c r="B145" s="32"/>
      <c r="D145" s="149" t="s">
        <v>202</v>
      </c>
      <c r="F145" s="150" t="s">
        <v>1241</v>
      </c>
      <c r="I145" s="151"/>
      <c r="L145" s="32"/>
      <c r="M145" s="152"/>
      <c r="T145" s="56"/>
      <c r="AT145" s="17" t="s">
        <v>202</v>
      </c>
      <c r="AU145" s="17" t="s">
        <v>91</v>
      </c>
    </row>
    <row r="146" spans="2:65" s="1" customFormat="1" ht="11.25">
      <c r="B146" s="32"/>
      <c r="D146" s="156" t="s">
        <v>275</v>
      </c>
      <c r="F146" s="157" t="s">
        <v>1242</v>
      </c>
      <c r="I146" s="151"/>
      <c r="L146" s="32"/>
      <c r="M146" s="152"/>
      <c r="T146" s="56"/>
      <c r="AT146" s="17" t="s">
        <v>275</v>
      </c>
      <c r="AU146" s="17" t="s">
        <v>91</v>
      </c>
    </row>
    <row r="147" spans="2:65" s="12" customFormat="1" ht="11.25">
      <c r="B147" s="158"/>
      <c r="D147" s="149" t="s">
        <v>283</v>
      </c>
      <c r="F147" s="160" t="s">
        <v>1243</v>
      </c>
      <c r="H147" s="161">
        <v>13.643000000000001</v>
      </c>
      <c r="I147" s="162"/>
      <c r="L147" s="158"/>
      <c r="M147" s="163"/>
      <c r="T147" s="164"/>
      <c r="AT147" s="159" t="s">
        <v>283</v>
      </c>
      <c r="AU147" s="159" t="s">
        <v>91</v>
      </c>
      <c r="AV147" s="12" t="s">
        <v>91</v>
      </c>
      <c r="AW147" s="12" t="s">
        <v>4</v>
      </c>
      <c r="AX147" s="12" t="s">
        <v>21</v>
      </c>
      <c r="AY147" s="159" t="s">
        <v>194</v>
      </c>
    </row>
    <row r="148" spans="2:65" s="1" customFormat="1" ht="33" customHeight="1">
      <c r="B148" s="32"/>
      <c r="C148" s="136" t="s">
        <v>217</v>
      </c>
      <c r="D148" s="136" t="s">
        <v>197</v>
      </c>
      <c r="E148" s="137" t="s">
        <v>1244</v>
      </c>
      <c r="F148" s="138" t="s">
        <v>1245</v>
      </c>
      <c r="G148" s="139" t="s">
        <v>279</v>
      </c>
      <c r="H148" s="140">
        <v>2.274</v>
      </c>
      <c r="I148" s="141"/>
      <c r="J148" s="142">
        <f>ROUND(I148*H148,2)</f>
        <v>0</v>
      </c>
      <c r="K148" s="138" t="s">
        <v>272</v>
      </c>
      <c r="L148" s="32"/>
      <c r="M148" s="143" t="s">
        <v>1</v>
      </c>
      <c r="N148" s="144" t="s">
        <v>48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193</v>
      </c>
      <c r="AT148" s="147" t="s">
        <v>197</v>
      </c>
      <c r="AU148" s="147" t="s">
        <v>91</v>
      </c>
      <c r="AY148" s="17" t="s">
        <v>194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7" t="s">
        <v>21</v>
      </c>
      <c r="BK148" s="148">
        <f>ROUND(I148*H148,2)</f>
        <v>0</v>
      </c>
      <c r="BL148" s="17" t="s">
        <v>193</v>
      </c>
      <c r="BM148" s="147" t="s">
        <v>1246</v>
      </c>
    </row>
    <row r="149" spans="2:65" s="1" customFormat="1" ht="29.25">
      <c r="B149" s="32"/>
      <c r="D149" s="149" t="s">
        <v>202</v>
      </c>
      <c r="F149" s="150" t="s">
        <v>1247</v>
      </c>
      <c r="I149" s="151"/>
      <c r="L149" s="32"/>
      <c r="M149" s="152"/>
      <c r="T149" s="56"/>
      <c r="AT149" s="17" t="s">
        <v>202</v>
      </c>
      <c r="AU149" s="17" t="s">
        <v>91</v>
      </c>
    </row>
    <row r="150" spans="2:65" s="1" customFormat="1" ht="11.25">
      <c r="B150" s="32"/>
      <c r="D150" s="156" t="s">
        <v>275</v>
      </c>
      <c r="F150" s="157" t="s">
        <v>1248</v>
      </c>
      <c r="I150" s="151"/>
      <c r="L150" s="32"/>
      <c r="M150" s="152"/>
      <c r="T150" s="56"/>
      <c r="AT150" s="17" t="s">
        <v>275</v>
      </c>
      <c r="AU150" s="17" t="s">
        <v>91</v>
      </c>
    </row>
    <row r="151" spans="2:65" s="12" customFormat="1" ht="11.25">
      <c r="B151" s="158"/>
      <c r="D151" s="149" t="s">
        <v>283</v>
      </c>
      <c r="F151" s="160" t="s">
        <v>1249</v>
      </c>
      <c r="H151" s="161">
        <v>2.274</v>
      </c>
      <c r="I151" s="162"/>
      <c r="L151" s="158"/>
      <c r="M151" s="163"/>
      <c r="T151" s="164"/>
      <c r="AT151" s="159" t="s">
        <v>283</v>
      </c>
      <c r="AU151" s="159" t="s">
        <v>91</v>
      </c>
      <c r="AV151" s="12" t="s">
        <v>91</v>
      </c>
      <c r="AW151" s="12" t="s">
        <v>4</v>
      </c>
      <c r="AX151" s="12" t="s">
        <v>21</v>
      </c>
      <c r="AY151" s="159" t="s">
        <v>194</v>
      </c>
    </row>
    <row r="152" spans="2:65" s="1" customFormat="1" ht="24.2" customHeight="1">
      <c r="B152" s="32"/>
      <c r="C152" s="136" t="s">
        <v>222</v>
      </c>
      <c r="D152" s="136" t="s">
        <v>197</v>
      </c>
      <c r="E152" s="137" t="s">
        <v>1250</v>
      </c>
      <c r="F152" s="138" t="s">
        <v>1251</v>
      </c>
      <c r="G152" s="139" t="s">
        <v>279</v>
      </c>
      <c r="H152" s="140">
        <v>2.274</v>
      </c>
      <c r="I152" s="141"/>
      <c r="J152" s="142">
        <f>ROUND(I152*H152,2)</f>
        <v>0</v>
      </c>
      <c r="K152" s="138" t="s">
        <v>272</v>
      </c>
      <c r="L152" s="32"/>
      <c r="M152" s="143" t="s">
        <v>1</v>
      </c>
      <c r="N152" s="144" t="s">
        <v>48</v>
      </c>
      <c r="P152" s="145">
        <f>O152*H152</f>
        <v>0</v>
      </c>
      <c r="Q152" s="145">
        <v>2.4000000000000001E-4</v>
      </c>
      <c r="R152" s="145">
        <f>Q152*H152</f>
        <v>5.4576000000000006E-4</v>
      </c>
      <c r="S152" s="145">
        <v>0</v>
      </c>
      <c r="T152" s="146">
        <f>S152*H152</f>
        <v>0</v>
      </c>
      <c r="AR152" s="147" t="s">
        <v>193</v>
      </c>
      <c r="AT152" s="147" t="s">
        <v>197</v>
      </c>
      <c r="AU152" s="147" t="s">
        <v>91</v>
      </c>
      <c r="AY152" s="17" t="s">
        <v>194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7" t="s">
        <v>21</v>
      </c>
      <c r="BK152" s="148">
        <f>ROUND(I152*H152,2)</f>
        <v>0</v>
      </c>
      <c r="BL152" s="17" t="s">
        <v>193</v>
      </c>
      <c r="BM152" s="147" t="s">
        <v>1252</v>
      </c>
    </row>
    <row r="153" spans="2:65" s="1" customFormat="1" ht="19.5">
      <c r="B153" s="32"/>
      <c r="D153" s="149" t="s">
        <v>202</v>
      </c>
      <c r="F153" s="150" t="s">
        <v>1253</v>
      </c>
      <c r="I153" s="151"/>
      <c r="L153" s="32"/>
      <c r="M153" s="152"/>
      <c r="T153" s="56"/>
      <c r="AT153" s="17" t="s">
        <v>202</v>
      </c>
      <c r="AU153" s="17" t="s">
        <v>91</v>
      </c>
    </row>
    <row r="154" spans="2:65" s="1" customFormat="1" ht="11.25">
      <c r="B154" s="32"/>
      <c r="D154" s="156" t="s">
        <v>275</v>
      </c>
      <c r="F154" s="157" t="s">
        <v>1254</v>
      </c>
      <c r="I154" s="151"/>
      <c r="L154" s="32"/>
      <c r="M154" s="152"/>
      <c r="T154" s="56"/>
      <c r="AT154" s="17" t="s">
        <v>275</v>
      </c>
      <c r="AU154" s="17" t="s">
        <v>91</v>
      </c>
    </row>
    <row r="155" spans="2:65" s="12" customFormat="1" ht="11.25">
      <c r="B155" s="158"/>
      <c r="D155" s="149" t="s">
        <v>283</v>
      </c>
      <c r="F155" s="160" t="s">
        <v>1249</v>
      </c>
      <c r="H155" s="161">
        <v>2.274</v>
      </c>
      <c r="I155" s="162"/>
      <c r="L155" s="158"/>
      <c r="M155" s="163"/>
      <c r="T155" s="164"/>
      <c r="AT155" s="159" t="s">
        <v>283</v>
      </c>
      <c r="AU155" s="159" t="s">
        <v>91</v>
      </c>
      <c r="AV155" s="12" t="s">
        <v>91</v>
      </c>
      <c r="AW155" s="12" t="s">
        <v>4</v>
      </c>
      <c r="AX155" s="12" t="s">
        <v>21</v>
      </c>
      <c r="AY155" s="159" t="s">
        <v>194</v>
      </c>
    </row>
    <row r="156" spans="2:65" s="1" customFormat="1" ht="33" customHeight="1">
      <c r="B156" s="32"/>
      <c r="C156" s="136" t="s">
        <v>227</v>
      </c>
      <c r="D156" s="136" t="s">
        <v>197</v>
      </c>
      <c r="E156" s="137" t="s">
        <v>1021</v>
      </c>
      <c r="F156" s="138" t="s">
        <v>1022</v>
      </c>
      <c r="G156" s="139" t="s">
        <v>279</v>
      </c>
      <c r="H156" s="140">
        <v>2.274</v>
      </c>
      <c r="I156" s="141"/>
      <c r="J156" s="142">
        <f>ROUND(I156*H156,2)</f>
        <v>0</v>
      </c>
      <c r="K156" s="138" t="s">
        <v>272</v>
      </c>
      <c r="L156" s="32"/>
      <c r="M156" s="143" t="s">
        <v>1</v>
      </c>
      <c r="N156" s="144" t="s">
        <v>48</v>
      </c>
      <c r="P156" s="145">
        <f>O156*H156</f>
        <v>0</v>
      </c>
      <c r="Q156" s="145">
        <v>0</v>
      </c>
      <c r="R156" s="145">
        <f>Q156*H156</f>
        <v>0</v>
      </c>
      <c r="S156" s="145">
        <v>0</v>
      </c>
      <c r="T156" s="146">
        <f>S156*H156</f>
        <v>0</v>
      </c>
      <c r="AR156" s="147" t="s">
        <v>193</v>
      </c>
      <c r="AT156" s="147" t="s">
        <v>197</v>
      </c>
      <c r="AU156" s="147" t="s">
        <v>91</v>
      </c>
      <c r="AY156" s="17" t="s">
        <v>194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17" t="s">
        <v>21</v>
      </c>
      <c r="BK156" s="148">
        <f>ROUND(I156*H156,2)</f>
        <v>0</v>
      </c>
      <c r="BL156" s="17" t="s">
        <v>193</v>
      </c>
      <c r="BM156" s="147" t="s">
        <v>1255</v>
      </c>
    </row>
    <row r="157" spans="2:65" s="1" customFormat="1" ht="29.25">
      <c r="B157" s="32"/>
      <c r="D157" s="149" t="s">
        <v>202</v>
      </c>
      <c r="F157" s="150" t="s">
        <v>1024</v>
      </c>
      <c r="I157" s="151"/>
      <c r="L157" s="32"/>
      <c r="M157" s="152"/>
      <c r="T157" s="56"/>
      <c r="AT157" s="17" t="s">
        <v>202</v>
      </c>
      <c r="AU157" s="17" t="s">
        <v>91</v>
      </c>
    </row>
    <row r="158" spans="2:65" s="1" customFormat="1" ht="11.25">
      <c r="B158" s="32"/>
      <c r="D158" s="156" t="s">
        <v>275</v>
      </c>
      <c r="F158" s="157" t="s">
        <v>1025</v>
      </c>
      <c r="I158" s="151"/>
      <c r="L158" s="32"/>
      <c r="M158" s="152"/>
      <c r="T158" s="56"/>
      <c r="AT158" s="17" t="s">
        <v>275</v>
      </c>
      <c r="AU158" s="17" t="s">
        <v>91</v>
      </c>
    </row>
    <row r="159" spans="2:65" s="12" customFormat="1" ht="11.25">
      <c r="B159" s="158"/>
      <c r="D159" s="149" t="s">
        <v>283</v>
      </c>
      <c r="F159" s="160" t="s">
        <v>1249</v>
      </c>
      <c r="H159" s="161">
        <v>2.274</v>
      </c>
      <c r="I159" s="162"/>
      <c r="L159" s="158"/>
      <c r="M159" s="163"/>
      <c r="T159" s="164"/>
      <c r="AT159" s="159" t="s">
        <v>283</v>
      </c>
      <c r="AU159" s="159" t="s">
        <v>91</v>
      </c>
      <c r="AV159" s="12" t="s">
        <v>91</v>
      </c>
      <c r="AW159" s="12" t="s">
        <v>4</v>
      </c>
      <c r="AX159" s="12" t="s">
        <v>21</v>
      </c>
      <c r="AY159" s="159" t="s">
        <v>194</v>
      </c>
    </row>
    <row r="160" spans="2:65" s="1" customFormat="1" ht="33" customHeight="1">
      <c r="B160" s="32"/>
      <c r="C160" s="136" t="s">
        <v>232</v>
      </c>
      <c r="D160" s="136" t="s">
        <v>197</v>
      </c>
      <c r="E160" s="137" t="s">
        <v>1031</v>
      </c>
      <c r="F160" s="138" t="s">
        <v>1032</v>
      </c>
      <c r="G160" s="139" t="s">
        <v>279</v>
      </c>
      <c r="H160" s="140">
        <v>2.274</v>
      </c>
      <c r="I160" s="141"/>
      <c r="J160" s="142">
        <f>ROUND(I160*H160,2)</f>
        <v>0</v>
      </c>
      <c r="K160" s="138" t="s">
        <v>272</v>
      </c>
      <c r="L160" s="32"/>
      <c r="M160" s="143" t="s">
        <v>1</v>
      </c>
      <c r="N160" s="144" t="s">
        <v>48</v>
      </c>
      <c r="P160" s="145">
        <f>O160*H160</f>
        <v>0</v>
      </c>
      <c r="Q160" s="145">
        <v>0</v>
      </c>
      <c r="R160" s="145">
        <f>Q160*H160</f>
        <v>0</v>
      </c>
      <c r="S160" s="145">
        <v>0</v>
      </c>
      <c r="T160" s="146">
        <f>S160*H160</f>
        <v>0</v>
      </c>
      <c r="AR160" s="147" t="s">
        <v>193</v>
      </c>
      <c r="AT160" s="147" t="s">
        <v>197</v>
      </c>
      <c r="AU160" s="147" t="s">
        <v>91</v>
      </c>
      <c r="AY160" s="17" t="s">
        <v>194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7" t="s">
        <v>21</v>
      </c>
      <c r="BK160" s="148">
        <f>ROUND(I160*H160,2)</f>
        <v>0</v>
      </c>
      <c r="BL160" s="17" t="s">
        <v>193</v>
      </c>
      <c r="BM160" s="147" t="s">
        <v>1256</v>
      </c>
    </row>
    <row r="161" spans="2:65" s="1" customFormat="1" ht="29.25">
      <c r="B161" s="32"/>
      <c r="D161" s="149" t="s">
        <v>202</v>
      </c>
      <c r="F161" s="150" t="s">
        <v>1034</v>
      </c>
      <c r="I161" s="151"/>
      <c r="L161" s="32"/>
      <c r="M161" s="152"/>
      <c r="T161" s="56"/>
      <c r="AT161" s="17" t="s">
        <v>202</v>
      </c>
      <c r="AU161" s="17" t="s">
        <v>91</v>
      </c>
    </row>
    <row r="162" spans="2:65" s="1" customFormat="1" ht="11.25">
      <c r="B162" s="32"/>
      <c r="D162" s="156" t="s">
        <v>275</v>
      </c>
      <c r="F162" s="157" t="s">
        <v>1035</v>
      </c>
      <c r="I162" s="151"/>
      <c r="L162" s="32"/>
      <c r="M162" s="152"/>
      <c r="T162" s="56"/>
      <c r="AT162" s="17" t="s">
        <v>275</v>
      </c>
      <c r="AU162" s="17" t="s">
        <v>91</v>
      </c>
    </row>
    <row r="163" spans="2:65" s="12" customFormat="1" ht="11.25">
      <c r="B163" s="158"/>
      <c r="D163" s="149" t="s">
        <v>283</v>
      </c>
      <c r="F163" s="160" t="s">
        <v>1249</v>
      </c>
      <c r="H163" s="161">
        <v>2.274</v>
      </c>
      <c r="I163" s="162"/>
      <c r="L163" s="158"/>
      <c r="M163" s="163"/>
      <c r="T163" s="164"/>
      <c r="AT163" s="159" t="s">
        <v>283</v>
      </c>
      <c r="AU163" s="159" t="s">
        <v>91</v>
      </c>
      <c r="AV163" s="12" t="s">
        <v>91</v>
      </c>
      <c r="AW163" s="12" t="s">
        <v>4</v>
      </c>
      <c r="AX163" s="12" t="s">
        <v>21</v>
      </c>
      <c r="AY163" s="159" t="s">
        <v>194</v>
      </c>
    </row>
    <row r="164" spans="2:65" s="1" customFormat="1" ht="21.75" customHeight="1">
      <c r="B164" s="32"/>
      <c r="C164" s="136" t="s">
        <v>237</v>
      </c>
      <c r="D164" s="136" t="s">
        <v>197</v>
      </c>
      <c r="E164" s="137" t="s">
        <v>1257</v>
      </c>
      <c r="F164" s="138" t="s">
        <v>1258</v>
      </c>
      <c r="G164" s="139" t="s">
        <v>271</v>
      </c>
      <c r="H164" s="140">
        <v>98.22</v>
      </c>
      <c r="I164" s="141"/>
      <c r="J164" s="142">
        <f>ROUND(I164*H164,2)</f>
        <v>0</v>
      </c>
      <c r="K164" s="138" t="s">
        <v>272</v>
      </c>
      <c r="L164" s="32"/>
      <c r="M164" s="143" t="s">
        <v>1</v>
      </c>
      <c r="N164" s="144" t="s">
        <v>48</v>
      </c>
      <c r="P164" s="145">
        <f>O164*H164</f>
        <v>0</v>
      </c>
      <c r="Q164" s="145">
        <v>8.4000000000000003E-4</v>
      </c>
      <c r="R164" s="145">
        <f>Q164*H164</f>
        <v>8.2504800000000003E-2</v>
      </c>
      <c r="S164" s="145">
        <v>0</v>
      </c>
      <c r="T164" s="146">
        <f>S164*H164</f>
        <v>0</v>
      </c>
      <c r="AR164" s="147" t="s">
        <v>193</v>
      </c>
      <c r="AT164" s="147" t="s">
        <v>197</v>
      </c>
      <c r="AU164" s="147" t="s">
        <v>91</v>
      </c>
      <c r="AY164" s="17" t="s">
        <v>194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17" t="s">
        <v>21</v>
      </c>
      <c r="BK164" s="148">
        <f>ROUND(I164*H164,2)</f>
        <v>0</v>
      </c>
      <c r="BL164" s="17" t="s">
        <v>193</v>
      </c>
      <c r="BM164" s="147" t="s">
        <v>1259</v>
      </c>
    </row>
    <row r="165" spans="2:65" s="1" customFormat="1" ht="29.25">
      <c r="B165" s="32"/>
      <c r="D165" s="149" t="s">
        <v>202</v>
      </c>
      <c r="F165" s="150" t="s">
        <v>1260</v>
      </c>
      <c r="I165" s="151"/>
      <c r="L165" s="32"/>
      <c r="M165" s="152"/>
      <c r="T165" s="56"/>
      <c r="AT165" s="17" t="s">
        <v>202</v>
      </c>
      <c r="AU165" s="17" t="s">
        <v>91</v>
      </c>
    </row>
    <row r="166" spans="2:65" s="1" customFormat="1" ht="11.25">
      <c r="B166" s="32"/>
      <c r="D166" s="156" t="s">
        <v>275</v>
      </c>
      <c r="F166" s="157" t="s">
        <v>1261</v>
      </c>
      <c r="I166" s="151"/>
      <c r="L166" s="32"/>
      <c r="M166" s="152"/>
      <c r="T166" s="56"/>
      <c r="AT166" s="17" t="s">
        <v>275</v>
      </c>
      <c r="AU166" s="17" t="s">
        <v>91</v>
      </c>
    </row>
    <row r="167" spans="2:65" s="12" customFormat="1" ht="11.25">
      <c r="B167" s="158"/>
      <c r="D167" s="149" t="s">
        <v>283</v>
      </c>
      <c r="E167" s="159" t="s">
        <v>1</v>
      </c>
      <c r="F167" s="160" t="s">
        <v>1262</v>
      </c>
      <c r="H167" s="161">
        <v>43.02</v>
      </c>
      <c r="I167" s="162"/>
      <c r="L167" s="158"/>
      <c r="M167" s="163"/>
      <c r="T167" s="164"/>
      <c r="AT167" s="159" t="s">
        <v>283</v>
      </c>
      <c r="AU167" s="159" t="s">
        <v>91</v>
      </c>
      <c r="AV167" s="12" t="s">
        <v>91</v>
      </c>
      <c r="AW167" s="12" t="s">
        <v>38</v>
      </c>
      <c r="AX167" s="12" t="s">
        <v>83</v>
      </c>
      <c r="AY167" s="159" t="s">
        <v>194</v>
      </c>
    </row>
    <row r="168" spans="2:65" s="12" customFormat="1" ht="11.25">
      <c r="B168" s="158"/>
      <c r="D168" s="149" t="s">
        <v>283</v>
      </c>
      <c r="E168" s="159" t="s">
        <v>1</v>
      </c>
      <c r="F168" s="160" t="s">
        <v>1263</v>
      </c>
      <c r="H168" s="161">
        <v>55.2</v>
      </c>
      <c r="I168" s="162"/>
      <c r="L168" s="158"/>
      <c r="M168" s="163"/>
      <c r="T168" s="164"/>
      <c r="AT168" s="159" t="s">
        <v>283</v>
      </c>
      <c r="AU168" s="159" t="s">
        <v>91</v>
      </c>
      <c r="AV168" s="12" t="s">
        <v>91</v>
      </c>
      <c r="AW168" s="12" t="s">
        <v>38</v>
      </c>
      <c r="AX168" s="12" t="s">
        <v>83</v>
      </c>
      <c r="AY168" s="159" t="s">
        <v>194</v>
      </c>
    </row>
    <row r="169" spans="2:65" s="1" customFormat="1" ht="21.75" customHeight="1">
      <c r="B169" s="32"/>
      <c r="C169" s="136" t="s">
        <v>26</v>
      </c>
      <c r="D169" s="136" t="s">
        <v>197</v>
      </c>
      <c r="E169" s="137" t="s">
        <v>1036</v>
      </c>
      <c r="F169" s="138" t="s">
        <v>1037</v>
      </c>
      <c r="G169" s="139" t="s">
        <v>271</v>
      </c>
      <c r="H169" s="140">
        <v>12.6</v>
      </c>
      <c r="I169" s="141"/>
      <c r="J169" s="142">
        <f>ROUND(I169*H169,2)</f>
        <v>0</v>
      </c>
      <c r="K169" s="138" t="s">
        <v>272</v>
      </c>
      <c r="L169" s="32"/>
      <c r="M169" s="143" t="s">
        <v>1</v>
      </c>
      <c r="N169" s="144" t="s">
        <v>48</v>
      </c>
      <c r="P169" s="145">
        <f>O169*H169</f>
        <v>0</v>
      </c>
      <c r="Q169" s="145">
        <v>8.4999999999999995E-4</v>
      </c>
      <c r="R169" s="145">
        <f>Q169*H169</f>
        <v>1.0709999999999999E-2</v>
      </c>
      <c r="S169" s="145">
        <v>0</v>
      </c>
      <c r="T169" s="146">
        <f>S169*H169</f>
        <v>0</v>
      </c>
      <c r="AR169" s="147" t="s">
        <v>193</v>
      </c>
      <c r="AT169" s="147" t="s">
        <v>197</v>
      </c>
      <c r="AU169" s="147" t="s">
        <v>91</v>
      </c>
      <c r="AY169" s="17" t="s">
        <v>194</v>
      </c>
      <c r="BE169" s="148">
        <f>IF(N169="základní",J169,0)</f>
        <v>0</v>
      </c>
      <c r="BF169" s="148">
        <f>IF(N169="snížená",J169,0)</f>
        <v>0</v>
      </c>
      <c r="BG169" s="148">
        <f>IF(N169="zákl. přenesená",J169,0)</f>
        <v>0</v>
      </c>
      <c r="BH169" s="148">
        <f>IF(N169="sníž. přenesená",J169,0)</f>
        <v>0</v>
      </c>
      <c r="BI169" s="148">
        <f>IF(N169="nulová",J169,0)</f>
        <v>0</v>
      </c>
      <c r="BJ169" s="17" t="s">
        <v>21</v>
      </c>
      <c r="BK169" s="148">
        <f>ROUND(I169*H169,2)</f>
        <v>0</v>
      </c>
      <c r="BL169" s="17" t="s">
        <v>193</v>
      </c>
      <c r="BM169" s="147" t="s">
        <v>1264</v>
      </c>
    </row>
    <row r="170" spans="2:65" s="1" customFormat="1" ht="29.25">
      <c r="B170" s="32"/>
      <c r="D170" s="149" t="s">
        <v>202</v>
      </c>
      <c r="F170" s="150" t="s">
        <v>1039</v>
      </c>
      <c r="I170" s="151"/>
      <c r="L170" s="32"/>
      <c r="M170" s="152"/>
      <c r="T170" s="56"/>
      <c r="AT170" s="17" t="s">
        <v>202</v>
      </c>
      <c r="AU170" s="17" t="s">
        <v>91</v>
      </c>
    </row>
    <row r="171" spans="2:65" s="1" customFormat="1" ht="11.25">
      <c r="B171" s="32"/>
      <c r="D171" s="156" t="s">
        <v>275</v>
      </c>
      <c r="F171" s="157" t="s">
        <v>1040</v>
      </c>
      <c r="I171" s="151"/>
      <c r="L171" s="32"/>
      <c r="M171" s="152"/>
      <c r="T171" s="56"/>
      <c r="AT171" s="17" t="s">
        <v>275</v>
      </c>
      <c r="AU171" s="17" t="s">
        <v>91</v>
      </c>
    </row>
    <row r="172" spans="2:65" s="12" customFormat="1" ht="11.25">
      <c r="B172" s="158"/>
      <c r="D172" s="149" t="s">
        <v>283</v>
      </c>
      <c r="E172" s="159" t="s">
        <v>1</v>
      </c>
      <c r="F172" s="160" t="s">
        <v>1265</v>
      </c>
      <c r="H172" s="161">
        <v>12.6</v>
      </c>
      <c r="I172" s="162"/>
      <c r="L172" s="158"/>
      <c r="M172" s="163"/>
      <c r="T172" s="164"/>
      <c r="AT172" s="159" t="s">
        <v>283</v>
      </c>
      <c r="AU172" s="159" t="s">
        <v>91</v>
      </c>
      <c r="AV172" s="12" t="s">
        <v>91</v>
      </c>
      <c r="AW172" s="12" t="s">
        <v>38</v>
      </c>
      <c r="AX172" s="12" t="s">
        <v>83</v>
      </c>
      <c r="AY172" s="159" t="s">
        <v>194</v>
      </c>
    </row>
    <row r="173" spans="2:65" s="1" customFormat="1" ht="24.2" customHeight="1">
      <c r="B173" s="32"/>
      <c r="C173" s="136" t="s">
        <v>246</v>
      </c>
      <c r="D173" s="136" t="s">
        <v>197</v>
      </c>
      <c r="E173" s="137" t="s">
        <v>1266</v>
      </c>
      <c r="F173" s="138" t="s">
        <v>1267</v>
      </c>
      <c r="G173" s="139" t="s">
        <v>271</v>
      </c>
      <c r="H173" s="140">
        <v>98.22</v>
      </c>
      <c r="I173" s="141"/>
      <c r="J173" s="142">
        <f>ROUND(I173*H173,2)</f>
        <v>0</v>
      </c>
      <c r="K173" s="138" t="s">
        <v>272</v>
      </c>
      <c r="L173" s="32"/>
      <c r="M173" s="143" t="s">
        <v>1</v>
      </c>
      <c r="N173" s="144" t="s">
        <v>48</v>
      </c>
      <c r="P173" s="145">
        <f>O173*H173</f>
        <v>0</v>
      </c>
      <c r="Q173" s="145">
        <v>0</v>
      </c>
      <c r="R173" s="145">
        <f>Q173*H173</f>
        <v>0</v>
      </c>
      <c r="S173" s="145">
        <v>0</v>
      </c>
      <c r="T173" s="146">
        <f>S173*H173</f>
        <v>0</v>
      </c>
      <c r="AR173" s="147" t="s">
        <v>193</v>
      </c>
      <c r="AT173" s="147" t="s">
        <v>197</v>
      </c>
      <c r="AU173" s="147" t="s">
        <v>91</v>
      </c>
      <c r="AY173" s="17" t="s">
        <v>194</v>
      </c>
      <c r="BE173" s="148">
        <f>IF(N173="základní",J173,0)</f>
        <v>0</v>
      </c>
      <c r="BF173" s="148">
        <f>IF(N173="snížená",J173,0)</f>
        <v>0</v>
      </c>
      <c r="BG173" s="148">
        <f>IF(N173="zákl. přenesená",J173,0)</f>
        <v>0</v>
      </c>
      <c r="BH173" s="148">
        <f>IF(N173="sníž. přenesená",J173,0)</f>
        <v>0</v>
      </c>
      <c r="BI173" s="148">
        <f>IF(N173="nulová",J173,0)</f>
        <v>0</v>
      </c>
      <c r="BJ173" s="17" t="s">
        <v>21</v>
      </c>
      <c r="BK173" s="148">
        <f>ROUND(I173*H173,2)</f>
        <v>0</v>
      </c>
      <c r="BL173" s="17" t="s">
        <v>193</v>
      </c>
      <c r="BM173" s="147" t="s">
        <v>1268</v>
      </c>
    </row>
    <row r="174" spans="2:65" s="1" customFormat="1" ht="29.25">
      <c r="B174" s="32"/>
      <c r="D174" s="149" t="s">
        <v>202</v>
      </c>
      <c r="F174" s="150" t="s">
        <v>1269</v>
      </c>
      <c r="I174" s="151"/>
      <c r="L174" s="32"/>
      <c r="M174" s="152"/>
      <c r="T174" s="56"/>
      <c r="AT174" s="17" t="s">
        <v>202</v>
      </c>
      <c r="AU174" s="17" t="s">
        <v>91</v>
      </c>
    </row>
    <row r="175" spans="2:65" s="1" customFormat="1" ht="11.25">
      <c r="B175" s="32"/>
      <c r="D175" s="156" t="s">
        <v>275</v>
      </c>
      <c r="F175" s="157" t="s">
        <v>1270</v>
      </c>
      <c r="I175" s="151"/>
      <c r="L175" s="32"/>
      <c r="M175" s="152"/>
      <c r="T175" s="56"/>
      <c r="AT175" s="17" t="s">
        <v>275</v>
      </c>
      <c r="AU175" s="17" t="s">
        <v>91</v>
      </c>
    </row>
    <row r="176" spans="2:65" s="1" customFormat="1" ht="24.2" customHeight="1">
      <c r="B176" s="32"/>
      <c r="C176" s="136" t="s">
        <v>8</v>
      </c>
      <c r="D176" s="136" t="s">
        <v>197</v>
      </c>
      <c r="E176" s="137" t="s">
        <v>1045</v>
      </c>
      <c r="F176" s="138" t="s">
        <v>1046</v>
      </c>
      <c r="G176" s="139" t="s">
        <v>271</v>
      </c>
      <c r="H176" s="140">
        <v>12.6</v>
      </c>
      <c r="I176" s="141"/>
      <c r="J176" s="142">
        <f>ROUND(I176*H176,2)</f>
        <v>0</v>
      </c>
      <c r="K176" s="138" t="s">
        <v>272</v>
      </c>
      <c r="L176" s="32"/>
      <c r="M176" s="143" t="s">
        <v>1</v>
      </c>
      <c r="N176" s="144" t="s">
        <v>48</v>
      </c>
      <c r="P176" s="145">
        <f>O176*H176</f>
        <v>0</v>
      </c>
      <c r="Q176" s="145">
        <v>0</v>
      </c>
      <c r="R176" s="145">
        <f>Q176*H176</f>
        <v>0</v>
      </c>
      <c r="S176" s="145">
        <v>0</v>
      </c>
      <c r="T176" s="146">
        <f>S176*H176</f>
        <v>0</v>
      </c>
      <c r="AR176" s="147" t="s">
        <v>193</v>
      </c>
      <c r="AT176" s="147" t="s">
        <v>197</v>
      </c>
      <c r="AU176" s="147" t="s">
        <v>91</v>
      </c>
      <c r="AY176" s="17" t="s">
        <v>194</v>
      </c>
      <c r="BE176" s="148">
        <f>IF(N176="základní",J176,0)</f>
        <v>0</v>
      </c>
      <c r="BF176" s="148">
        <f>IF(N176="snížená",J176,0)</f>
        <v>0</v>
      </c>
      <c r="BG176" s="148">
        <f>IF(N176="zákl. přenesená",J176,0)</f>
        <v>0</v>
      </c>
      <c r="BH176" s="148">
        <f>IF(N176="sníž. přenesená",J176,0)</f>
        <v>0</v>
      </c>
      <c r="BI176" s="148">
        <f>IF(N176="nulová",J176,0)</f>
        <v>0</v>
      </c>
      <c r="BJ176" s="17" t="s">
        <v>21</v>
      </c>
      <c r="BK176" s="148">
        <f>ROUND(I176*H176,2)</f>
        <v>0</v>
      </c>
      <c r="BL176" s="17" t="s">
        <v>193</v>
      </c>
      <c r="BM176" s="147" t="s">
        <v>1271</v>
      </c>
    </row>
    <row r="177" spans="2:65" s="1" customFormat="1" ht="29.25">
      <c r="B177" s="32"/>
      <c r="D177" s="149" t="s">
        <v>202</v>
      </c>
      <c r="F177" s="150" t="s">
        <v>1048</v>
      </c>
      <c r="I177" s="151"/>
      <c r="L177" s="32"/>
      <c r="M177" s="152"/>
      <c r="T177" s="56"/>
      <c r="AT177" s="17" t="s">
        <v>202</v>
      </c>
      <c r="AU177" s="17" t="s">
        <v>91</v>
      </c>
    </row>
    <row r="178" spans="2:65" s="1" customFormat="1" ht="11.25">
      <c r="B178" s="32"/>
      <c r="D178" s="156" t="s">
        <v>275</v>
      </c>
      <c r="F178" s="157" t="s">
        <v>1049</v>
      </c>
      <c r="I178" s="151"/>
      <c r="L178" s="32"/>
      <c r="M178" s="152"/>
      <c r="T178" s="56"/>
      <c r="AT178" s="17" t="s">
        <v>275</v>
      </c>
      <c r="AU178" s="17" t="s">
        <v>91</v>
      </c>
    </row>
    <row r="179" spans="2:65" s="1" customFormat="1" ht="37.9" customHeight="1">
      <c r="B179" s="32"/>
      <c r="C179" s="136" t="s">
        <v>255</v>
      </c>
      <c r="D179" s="136" t="s">
        <v>197</v>
      </c>
      <c r="E179" s="137" t="s">
        <v>804</v>
      </c>
      <c r="F179" s="138" t="s">
        <v>805</v>
      </c>
      <c r="G179" s="139" t="s">
        <v>279</v>
      </c>
      <c r="H179" s="140">
        <v>13.643000000000001</v>
      </c>
      <c r="I179" s="141"/>
      <c r="J179" s="142">
        <f>ROUND(I179*H179,2)</f>
        <v>0</v>
      </c>
      <c r="K179" s="138" t="s">
        <v>272</v>
      </c>
      <c r="L179" s="32"/>
      <c r="M179" s="143" t="s">
        <v>1</v>
      </c>
      <c r="N179" s="144" t="s">
        <v>48</v>
      </c>
      <c r="P179" s="145">
        <f>O179*H179</f>
        <v>0</v>
      </c>
      <c r="Q179" s="145">
        <v>0</v>
      </c>
      <c r="R179" s="145">
        <f>Q179*H179</f>
        <v>0</v>
      </c>
      <c r="S179" s="145">
        <v>0</v>
      </c>
      <c r="T179" s="146">
        <f>S179*H179</f>
        <v>0</v>
      </c>
      <c r="AR179" s="147" t="s">
        <v>193</v>
      </c>
      <c r="AT179" s="147" t="s">
        <v>197</v>
      </c>
      <c r="AU179" s="147" t="s">
        <v>91</v>
      </c>
      <c r="AY179" s="17" t="s">
        <v>194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7" t="s">
        <v>21</v>
      </c>
      <c r="BK179" s="148">
        <f>ROUND(I179*H179,2)</f>
        <v>0</v>
      </c>
      <c r="BL179" s="17" t="s">
        <v>193</v>
      </c>
      <c r="BM179" s="147" t="s">
        <v>1272</v>
      </c>
    </row>
    <row r="180" spans="2:65" s="1" customFormat="1" ht="39">
      <c r="B180" s="32"/>
      <c r="D180" s="149" t="s">
        <v>202</v>
      </c>
      <c r="F180" s="150" t="s">
        <v>807</v>
      </c>
      <c r="I180" s="151"/>
      <c r="L180" s="32"/>
      <c r="M180" s="152"/>
      <c r="T180" s="56"/>
      <c r="AT180" s="17" t="s">
        <v>202</v>
      </c>
      <c r="AU180" s="17" t="s">
        <v>91</v>
      </c>
    </row>
    <row r="181" spans="2:65" s="1" customFormat="1" ht="11.25">
      <c r="B181" s="32"/>
      <c r="D181" s="156" t="s">
        <v>275</v>
      </c>
      <c r="F181" s="157" t="s">
        <v>808</v>
      </c>
      <c r="I181" s="151"/>
      <c r="L181" s="32"/>
      <c r="M181" s="152"/>
      <c r="T181" s="56"/>
      <c r="AT181" s="17" t="s">
        <v>275</v>
      </c>
      <c r="AU181" s="17" t="s">
        <v>91</v>
      </c>
    </row>
    <row r="182" spans="2:65" s="1" customFormat="1" ht="37.9" customHeight="1">
      <c r="B182" s="32"/>
      <c r="C182" s="136" t="s">
        <v>340</v>
      </c>
      <c r="D182" s="136" t="s">
        <v>197</v>
      </c>
      <c r="E182" s="137" t="s">
        <v>1051</v>
      </c>
      <c r="F182" s="138" t="s">
        <v>1052</v>
      </c>
      <c r="G182" s="139" t="s">
        <v>279</v>
      </c>
      <c r="H182" s="140">
        <v>9.0960000000000001</v>
      </c>
      <c r="I182" s="141"/>
      <c r="J182" s="142">
        <f>ROUND(I182*H182,2)</f>
        <v>0</v>
      </c>
      <c r="K182" s="138" t="s">
        <v>272</v>
      </c>
      <c r="L182" s="32"/>
      <c r="M182" s="143" t="s">
        <v>1</v>
      </c>
      <c r="N182" s="144" t="s">
        <v>48</v>
      </c>
      <c r="P182" s="145">
        <f>O182*H182</f>
        <v>0</v>
      </c>
      <c r="Q182" s="145">
        <v>0</v>
      </c>
      <c r="R182" s="145">
        <f>Q182*H182</f>
        <v>0</v>
      </c>
      <c r="S182" s="145">
        <v>0</v>
      </c>
      <c r="T182" s="146">
        <f>S182*H182</f>
        <v>0</v>
      </c>
      <c r="AR182" s="147" t="s">
        <v>193</v>
      </c>
      <c r="AT182" s="147" t="s">
        <v>197</v>
      </c>
      <c r="AU182" s="147" t="s">
        <v>91</v>
      </c>
      <c r="AY182" s="17" t="s">
        <v>194</v>
      </c>
      <c r="BE182" s="148">
        <f>IF(N182="základní",J182,0)</f>
        <v>0</v>
      </c>
      <c r="BF182" s="148">
        <f>IF(N182="snížená",J182,0)</f>
        <v>0</v>
      </c>
      <c r="BG182" s="148">
        <f>IF(N182="zákl. přenesená",J182,0)</f>
        <v>0</v>
      </c>
      <c r="BH182" s="148">
        <f>IF(N182="sníž. přenesená",J182,0)</f>
        <v>0</v>
      </c>
      <c r="BI182" s="148">
        <f>IF(N182="nulová",J182,0)</f>
        <v>0</v>
      </c>
      <c r="BJ182" s="17" t="s">
        <v>21</v>
      </c>
      <c r="BK182" s="148">
        <f>ROUND(I182*H182,2)</f>
        <v>0</v>
      </c>
      <c r="BL182" s="17" t="s">
        <v>193</v>
      </c>
      <c r="BM182" s="147" t="s">
        <v>1273</v>
      </c>
    </row>
    <row r="183" spans="2:65" s="1" customFormat="1" ht="39">
      <c r="B183" s="32"/>
      <c r="D183" s="149" t="s">
        <v>202</v>
      </c>
      <c r="F183" s="150" t="s">
        <v>1054</v>
      </c>
      <c r="I183" s="151"/>
      <c r="L183" s="32"/>
      <c r="M183" s="152"/>
      <c r="T183" s="56"/>
      <c r="AT183" s="17" t="s">
        <v>202</v>
      </c>
      <c r="AU183" s="17" t="s">
        <v>91</v>
      </c>
    </row>
    <row r="184" spans="2:65" s="1" customFormat="1" ht="11.25">
      <c r="B184" s="32"/>
      <c r="D184" s="156" t="s">
        <v>275</v>
      </c>
      <c r="F184" s="157" t="s">
        <v>1055</v>
      </c>
      <c r="I184" s="151"/>
      <c r="L184" s="32"/>
      <c r="M184" s="152"/>
      <c r="T184" s="56"/>
      <c r="AT184" s="17" t="s">
        <v>275</v>
      </c>
      <c r="AU184" s="17" t="s">
        <v>91</v>
      </c>
    </row>
    <row r="185" spans="2:65" s="1" customFormat="1" ht="24.2" customHeight="1">
      <c r="B185" s="32"/>
      <c r="C185" s="136" t="s">
        <v>346</v>
      </c>
      <c r="D185" s="136" t="s">
        <v>197</v>
      </c>
      <c r="E185" s="137" t="s">
        <v>1274</v>
      </c>
      <c r="F185" s="138" t="s">
        <v>1275</v>
      </c>
      <c r="G185" s="139" t="s">
        <v>279</v>
      </c>
      <c r="H185" s="140">
        <v>13.643000000000001</v>
      </c>
      <c r="I185" s="141"/>
      <c r="J185" s="142">
        <f>ROUND(I185*H185,2)</f>
        <v>0</v>
      </c>
      <c r="K185" s="138" t="s">
        <v>272</v>
      </c>
      <c r="L185" s="32"/>
      <c r="M185" s="143" t="s">
        <v>1</v>
      </c>
      <c r="N185" s="144" t="s">
        <v>48</v>
      </c>
      <c r="P185" s="145">
        <f>O185*H185</f>
        <v>0</v>
      </c>
      <c r="Q185" s="145">
        <v>0</v>
      </c>
      <c r="R185" s="145">
        <f>Q185*H185</f>
        <v>0</v>
      </c>
      <c r="S185" s="145">
        <v>0</v>
      </c>
      <c r="T185" s="146">
        <f>S185*H185</f>
        <v>0</v>
      </c>
      <c r="AR185" s="147" t="s">
        <v>193</v>
      </c>
      <c r="AT185" s="147" t="s">
        <v>197</v>
      </c>
      <c r="AU185" s="147" t="s">
        <v>91</v>
      </c>
      <c r="AY185" s="17" t="s">
        <v>194</v>
      </c>
      <c r="BE185" s="148">
        <f>IF(N185="základní",J185,0)</f>
        <v>0</v>
      </c>
      <c r="BF185" s="148">
        <f>IF(N185="snížená",J185,0)</f>
        <v>0</v>
      </c>
      <c r="BG185" s="148">
        <f>IF(N185="zákl. přenesená",J185,0)</f>
        <v>0</v>
      </c>
      <c r="BH185" s="148">
        <f>IF(N185="sníž. přenesená",J185,0)</f>
        <v>0</v>
      </c>
      <c r="BI185" s="148">
        <f>IF(N185="nulová",J185,0)</f>
        <v>0</v>
      </c>
      <c r="BJ185" s="17" t="s">
        <v>21</v>
      </c>
      <c r="BK185" s="148">
        <f>ROUND(I185*H185,2)</f>
        <v>0</v>
      </c>
      <c r="BL185" s="17" t="s">
        <v>193</v>
      </c>
      <c r="BM185" s="147" t="s">
        <v>1276</v>
      </c>
    </row>
    <row r="186" spans="2:65" s="1" customFormat="1" ht="29.25">
      <c r="B186" s="32"/>
      <c r="D186" s="149" t="s">
        <v>202</v>
      </c>
      <c r="F186" s="150" t="s">
        <v>1277</v>
      </c>
      <c r="I186" s="151"/>
      <c r="L186" s="32"/>
      <c r="M186" s="152"/>
      <c r="T186" s="56"/>
      <c r="AT186" s="17" t="s">
        <v>202</v>
      </c>
      <c r="AU186" s="17" t="s">
        <v>91</v>
      </c>
    </row>
    <row r="187" spans="2:65" s="1" customFormat="1" ht="11.25">
      <c r="B187" s="32"/>
      <c r="D187" s="156" t="s">
        <v>275</v>
      </c>
      <c r="F187" s="157" t="s">
        <v>1278</v>
      </c>
      <c r="I187" s="151"/>
      <c r="L187" s="32"/>
      <c r="M187" s="152"/>
      <c r="T187" s="56"/>
      <c r="AT187" s="17" t="s">
        <v>275</v>
      </c>
      <c r="AU187" s="17" t="s">
        <v>91</v>
      </c>
    </row>
    <row r="188" spans="2:65" s="1" customFormat="1" ht="24.2" customHeight="1">
      <c r="B188" s="32"/>
      <c r="C188" s="136" t="s">
        <v>352</v>
      </c>
      <c r="D188" s="136" t="s">
        <v>197</v>
      </c>
      <c r="E188" s="137" t="s">
        <v>1279</v>
      </c>
      <c r="F188" s="138" t="s">
        <v>1280</v>
      </c>
      <c r="G188" s="139" t="s">
        <v>279</v>
      </c>
      <c r="H188" s="140">
        <v>9.0960000000000001</v>
      </c>
      <c r="I188" s="141"/>
      <c r="J188" s="142">
        <f>ROUND(I188*H188,2)</f>
        <v>0</v>
      </c>
      <c r="K188" s="138" t="s">
        <v>272</v>
      </c>
      <c r="L188" s="32"/>
      <c r="M188" s="143" t="s">
        <v>1</v>
      </c>
      <c r="N188" s="144" t="s">
        <v>48</v>
      </c>
      <c r="P188" s="145">
        <f>O188*H188</f>
        <v>0</v>
      </c>
      <c r="Q188" s="145">
        <v>0</v>
      </c>
      <c r="R188" s="145">
        <f>Q188*H188</f>
        <v>0</v>
      </c>
      <c r="S188" s="145">
        <v>0</v>
      </c>
      <c r="T188" s="146">
        <f>S188*H188</f>
        <v>0</v>
      </c>
      <c r="AR188" s="147" t="s">
        <v>193</v>
      </c>
      <c r="AT188" s="147" t="s">
        <v>197</v>
      </c>
      <c r="AU188" s="147" t="s">
        <v>91</v>
      </c>
      <c r="AY188" s="17" t="s">
        <v>194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21</v>
      </c>
      <c r="BK188" s="148">
        <f>ROUND(I188*H188,2)</f>
        <v>0</v>
      </c>
      <c r="BL188" s="17" t="s">
        <v>193</v>
      </c>
      <c r="BM188" s="147" t="s">
        <v>1281</v>
      </c>
    </row>
    <row r="189" spans="2:65" s="1" customFormat="1" ht="29.25">
      <c r="B189" s="32"/>
      <c r="D189" s="149" t="s">
        <v>202</v>
      </c>
      <c r="F189" s="150" t="s">
        <v>1282</v>
      </c>
      <c r="I189" s="151"/>
      <c r="L189" s="32"/>
      <c r="M189" s="152"/>
      <c r="T189" s="56"/>
      <c r="AT189" s="17" t="s">
        <v>202</v>
      </c>
      <c r="AU189" s="17" t="s">
        <v>91</v>
      </c>
    </row>
    <row r="190" spans="2:65" s="1" customFormat="1" ht="11.25">
      <c r="B190" s="32"/>
      <c r="D190" s="156" t="s">
        <v>275</v>
      </c>
      <c r="F190" s="157" t="s">
        <v>1283</v>
      </c>
      <c r="I190" s="151"/>
      <c r="L190" s="32"/>
      <c r="M190" s="152"/>
      <c r="T190" s="56"/>
      <c r="AT190" s="17" t="s">
        <v>275</v>
      </c>
      <c r="AU190" s="17" t="s">
        <v>91</v>
      </c>
    </row>
    <row r="191" spans="2:65" s="14" customFormat="1" ht="11.25">
      <c r="B191" s="182"/>
      <c r="D191" s="149" t="s">
        <v>283</v>
      </c>
      <c r="E191" s="183" t="s">
        <v>1</v>
      </c>
      <c r="F191" s="184" t="s">
        <v>1068</v>
      </c>
      <c r="H191" s="183" t="s">
        <v>1</v>
      </c>
      <c r="I191" s="185"/>
      <c r="L191" s="182"/>
      <c r="M191" s="186"/>
      <c r="T191" s="187"/>
      <c r="AT191" s="183" t="s">
        <v>283</v>
      </c>
      <c r="AU191" s="183" t="s">
        <v>91</v>
      </c>
      <c r="AV191" s="14" t="s">
        <v>21</v>
      </c>
      <c r="AW191" s="14" t="s">
        <v>38</v>
      </c>
      <c r="AX191" s="14" t="s">
        <v>83</v>
      </c>
      <c r="AY191" s="183" t="s">
        <v>194</v>
      </c>
    </row>
    <row r="192" spans="2:65" s="12" customFormat="1" ht="11.25">
      <c r="B192" s="158"/>
      <c r="D192" s="149" t="s">
        <v>283</v>
      </c>
      <c r="E192" s="159" t="s">
        <v>1</v>
      </c>
      <c r="F192" s="160" t="s">
        <v>1284</v>
      </c>
      <c r="H192" s="161">
        <v>9.0960000000000001</v>
      </c>
      <c r="I192" s="162"/>
      <c r="L192" s="158"/>
      <c r="M192" s="163"/>
      <c r="T192" s="164"/>
      <c r="AT192" s="159" t="s">
        <v>283</v>
      </c>
      <c r="AU192" s="159" t="s">
        <v>91</v>
      </c>
      <c r="AV192" s="12" t="s">
        <v>91</v>
      </c>
      <c r="AW192" s="12" t="s">
        <v>38</v>
      </c>
      <c r="AX192" s="12" t="s">
        <v>21</v>
      </c>
      <c r="AY192" s="159" t="s">
        <v>194</v>
      </c>
    </row>
    <row r="193" spans="2:65" s="1" customFormat="1" ht="33" customHeight="1">
      <c r="B193" s="32"/>
      <c r="C193" s="136" t="s">
        <v>360</v>
      </c>
      <c r="D193" s="136" t="s">
        <v>197</v>
      </c>
      <c r="E193" s="137" t="s">
        <v>432</v>
      </c>
      <c r="F193" s="138" t="s">
        <v>433</v>
      </c>
      <c r="G193" s="139" t="s">
        <v>363</v>
      </c>
      <c r="H193" s="140">
        <v>47.752000000000002</v>
      </c>
      <c r="I193" s="141"/>
      <c r="J193" s="142">
        <f>ROUND(I193*H193,2)</f>
        <v>0</v>
      </c>
      <c r="K193" s="138" t="s">
        <v>272</v>
      </c>
      <c r="L193" s="32"/>
      <c r="M193" s="143" t="s">
        <v>1</v>
      </c>
      <c r="N193" s="144" t="s">
        <v>48</v>
      </c>
      <c r="P193" s="145">
        <f>O193*H193</f>
        <v>0</v>
      </c>
      <c r="Q193" s="145">
        <v>0</v>
      </c>
      <c r="R193" s="145">
        <f>Q193*H193</f>
        <v>0</v>
      </c>
      <c r="S193" s="145">
        <v>0</v>
      </c>
      <c r="T193" s="146">
        <f>S193*H193</f>
        <v>0</v>
      </c>
      <c r="AR193" s="147" t="s">
        <v>193</v>
      </c>
      <c r="AT193" s="147" t="s">
        <v>197</v>
      </c>
      <c r="AU193" s="147" t="s">
        <v>91</v>
      </c>
      <c r="AY193" s="17" t="s">
        <v>194</v>
      </c>
      <c r="BE193" s="148">
        <f>IF(N193="základní",J193,0)</f>
        <v>0</v>
      </c>
      <c r="BF193" s="148">
        <f>IF(N193="snížená",J193,0)</f>
        <v>0</v>
      </c>
      <c r="BG193" s="148">
        <f>IF(N193="zákl. přenesená",J193,0)</f>
        <v>0</v>
      </c>
      <c r="BH193" s="148">
        <f>IF(N193="sníž. přenesená",J193,0)</f>
        <v>0</v>
      </c>
      <c r="BI193" s="148">
        <f>IF(N193="nulová",J193,0)</f>
        <v>0</v>
      </c>
      <c r="BJ193" s="17" t="s">
        <v>21</v>
      </c>
      <c r="BK193" s="148">
        <f>ROUND(I193*H193,2)</f>
        <v>0</v>
      </c>
      <c r="BL193" s="17" t="s">
        <v>193</v>
      </c>
      <c r="BM193" s="147" t="s">
        <v>1285</v>
      </c>
    </row>
    <row r="194" spans="2:65" s="1" customFormat="1" ht="29.25">
      <c r="B194" s="32"/>
      <c r="D194" s="149" t="s">
        <v>202</v>
      </c>
      <c r="F194" s="150" t="s">
        <v>435</v>
      </c>
      <c r="I194" s="151"/>
      <c r="L194" s="32"/>
      <c r="M194" s="152"/>
      <c r="T194" s="56"/>
      <c r="AT194" s="17" t="s">
        <v>202</v>
      </c>
      <c r="AU194" s="17" t="s">
        <v>91</v>
      </c>
    </row>
    <row r="195" spans="2:65" s="1" customFormat="1" ht="11.25">
      <c r="B195" s="32"/>
      <c r="D195" s="156" t="s">
        <v>275</v>
      </c>
      <c r="F195" s="157" t="s">
        <v>436</v>
      </c>
      <c r="I195" s="151"/>
      <c r="L195" s="32"/>
      <c r="M195" s="152"/>
      <c r="T195" s="56"/>
      <c r="AT195" s="17" t="s">
        <v>275</v>
      </c>
      <c r="AU195" s="17" t="s">
        <v>91</v>
      </c>
    </row>
    <row r="196" spans="2:65" s="12" customFormat="1" ht="11.25">
      <c r="B196" s="158"/>
      <c r="D196" s="149" t="s">
        <v>283</v>
      </c>
      <c r="E196" s="159" t="s">
        <v>1</v>
      </c>
      <c r="F196" s="160" t="s">
        <v>1286</v>
      </c>
      <c r="H196" s="161">
        <v>22.739000000000001</v>
      </c>
      <c r="I196" s="162"/>
      <c r="L196" s="158"/>
      <c r="M196" s="163"/>
      <c r="T196" s="164"/>
      <c r="AT196" s="159" t="s">
        <v>283</v>
      </c>
      <c r="AU196" s="159" t="s">
        <v>91</v>
      </c>
      <c r="AV196" s="12" t="s">
        <v>91</v>
      </c>
      <c r="AW196" s="12" t="s">
        <v>38</v>
      </c>
      <c r="AX196" s="12" t="s">
        <v>21</v>
      </c>
      <c r="AY196" s="159" t="s">
        <v>194</v>
      </c>
    </row>
    <row r="197" spans="2:65" s="12" customFormat="1" ht="11.25">
      <c r="B197" s="158"/>
      <c r="D197" s="149" t="s">
        <v>283</v>
      </c>
      <c r="F197" s="160" t="s">
        <v>1287</v>
      </c>
      <c r="H197" s="161">
        <v>47.752000000000002</v>
      </c>
      <c r="I197" s="162"/>
      <c r="L197" s="158"/>
      <c r="M197" s="163"/>
      <c r="T197" s="164"/>
      <c r="AT197" s="159" t="s">
        <v>283</v>
      </c>
      <c r="AU197" s="159" t="s">
        <v>91</v>
      </c>
      <c r="AV197" s="12" t="s">
        <v>91</v>
      </c>
      <c r="AW197" s="12" t="s">
        <v>4</v>
      </c>
      <c r="AX197" s="12" t="s">
        <v>21</v>
      </c>
      <c r="AY197" s="159" t="s">
        <v>194</v>
      </c>
    </row>
    <row r="198" spans="2:65" s="1" customFormat="1" ht="24.2" customHeight="1">
      <c r="B198" s="32"/>
      <c r="C198" s="136" t="s">
        <v>479</v>
      </c>
      <c r="D198" s="136" t="s">
        <v>197</v>
      </c>
      <c r="E198" s="137" t="s">
        <v>438</v>
      </c>
      <c r="F198" s="138" t="s">
        <v>439</v>
      </c>
      <c r="G198" s="139" t="s">
        <v>279</v>
      </c>
      <c r="H198" s="140">
        <v>34.276000000000003</v>
      </c>
      <c r="I198" s="141"/>
      <c r="J198" s="142">
        <f>ROUND(I198*H198,2)</f>
        <v>0</v>
      </c>
      <c r="K198" s="138" t="s">
        <v>272</v>
      </c>
      <c r="L198" s="32"/>
      <c r="M198" s="143" t="s">
        <v>1</v>
      </c>
      <c r="N198" s="144" t="s">
        <v>48</v>
      </c>
      <c r="P198" s="145">
        <f>O198*H198</f>
        <v>0</v>
      </c>
      <c r="Q198" s="145">
        <v>0</v>
      </c>
      <c r="R198" s="145">
        <f>Q198*H198</f>
        <v>0</v>
      </c>
      <c r="S198" s="145">
        <v>0</v>
      </c>
      <c r="T198" s="146">
        <f>S198*H198</f>
        <v>0</v>
      </c>
      <c r="AR198" s="147" t="s">
        <v>193</v>
      </c>
      <c r="AT198" s="147" t="s">
        <v>197</v>
      </c>
      <c r="AU198" s="147" t="s">
        <v>91</v>
      </c>
      <c r="AY198" s="17" t="s">
        <v>194</v>
      </c>
      <c r="BE198" s="148">
        <f>IF(N198="základní",J198,0)</f>
        <v>0</v>
      </c>
      <c r="BF198" s="148">
        <f>IF(N198="snížená",J198,0)</f>
        <v>0</v>
      </c>
      <c r="BG198" s="148">
        <f>IF(N198="zákl. přenesená",J198,0)</f>
        <v>0</v>
      </c>
      <c r="BH198" s="148">
        <f>IF(N198="sníž. přenesená",J198,0)</f>
        <v>0</v>
      </c>
      <c r="BI198" s="148">
        <f>IF(N198="nulová",J198,0)</f>
        <v>0</v>
      </c>
      <c r="BJ198" s="17" t="s">
        <v>21</v>
      </c>
      <c r="BK198" s="148">
        <f>ROUND(I198*H198,2)</f>
        <v>0</v>
      </c>
      <c r="BL198" s="17" t="s">
        <v>193</v>
      </c>
      <c r="BM198" s="147" t="s">
        <v>1288</v>
      </c>
    </row>
    <row r="199" spans="2:65" s="1" customFormat="1" ht="29.25">
      <c r="B199" s="32"/>
      <c r="D199" s="149" t="s">
        <v>202</v>
      </c>
      <c r="F199" s="150" t="s">
        <v>1074</v>
      </c>
      <c r="I199" s="151"/>
      <c r="L199" s="32"/>
      <c r="M199" s="152"/>
      <c r="T199" s="56"/>
      <c r="AT199" s="17" t="s">
        <v>202</v>
      </c>
      <c r="AU199" s="17" t="s">
        <v>91</v>
      </c>
    </row>
    <row r="200" spans="2:65" s="1" customFormat="1" ht="11.25">
      <c r="B200" s="32"/>
      <c r="D200" s="156" t="s">
        <v>275</v>
      </c>
      <c r="F200" s="157" t="s">
        <v>441</v>
      </c>
      <c r="I200" s="151"/>
      <c r="L200" s="32"/>
      <c r="M200" s="152"/>
      <c r="T200" s="56"/>
      <c r="AT200" s="17" t="s">
        <v>275</v>
      </c>
      <c r="AU200" s="17" t="s">
        <v>91</v>
      </c>
    </row>
    <row r="201" spans="2:65" s="12" customFormat="1" ht="11.25">
      <c r="B201" s="158"/>
      <c r="D201" s="149" t="s">
        <v>283</v>
      </c>
      <c r="E201" s="159" t="s">
        <v>1</v>
      </c>
      <c r="F201" s="160" t="s">
        <v>1289</v>
      </c>
      <c r="H201" s="161">
        <v>34.276000000000003</v>
      </c>
      <c r="I201" s="162"/>
      <c r="L201" s="158"/>
      <c r="M201" s="163"/>
      <c r="T201" s="164"/>
      <c r="AT201" s="159" t="s">
        <v>283</v>
      </c>
      <c r="AU201" s="159" t="s">
        <v>91</v>
      </c>
      <c r="AV201" s="12" t="s">
        <v>91</v>
      </c>
      <c r="AW201" s="12" t="s">
        <v>38</v>
      </c>
      <c r="AX201" s="12" t="s">
        <v>83</v>
      </c>
      <c r="AY201" s="159" t="s">
        <v>194</v>
      </c>
    </row>
    <row r="202" spans="2:65" s="1" customFormat="1" ht="24.2" customHeight="1">
      <c r="B202" s="32"/>
      <c r="C202" s="136" t="s">
        <v>484</v>
      </c>
      <c r="D202" s="136" t="s">
        <v>197</v>
      </c>
      <c r="E202" s="137" t="s">
        <v>1076</v>
      </c>
      <c r="F202" s="138" t="s">
        <v>1077</v>
      </c>
      <c r="G202" s="139" t="s">
        <v>279</v>
      </c>
      <c r="H202" s="140">
        <v>8.9600000000000009</v>
      </c>
      <c r="I202" s="141"/>
      <c r="J202" s="142">
        <f>ROUND(I202*H202,2)</f>
        <v>0</v>
      </c>
      <c r="K202" s="138" t="s">
        <v>272</v>
      </c>
      <c r="L202" s="32"/>
      <c r="M202" s="143" t="s">
        <v>1</v>
      </c>
      <c r="N202" s="144" t="s">
        <v>48</v>
      </c>
      <c r="P202" s="145">
        <f>O202*H202</f>
        <v>0</v>
      </c>
      <c r="Q202" s="145">
        <v>0</v>
      </c>
      <c r="R202" s="145">
        <f>Q202*H202</f>
        <v>0</v>
      </c>
      <c r="S202" s="145">
        <v>0</v>
      </c>
      <c r="T202" s="146">
        <f>S202*H202</f>
        <v>0</v>
      </c>
      <c r="AR202" s="147" t="s">
        <v>193</v>
      </c>
      <c r="AT202" s="147" t="s">
        <v>197</v>
      </c>
      <c r="AU202" s="147" t="s">
        <v>91</v>
      </c>
      <c r="AY202" s="17" t="s">
        <v>194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7" t="s">
        <v>21</v>
      </c>
      <c r="BK202" s="148">
        <f>ROUND(I202*H202,2)</f>
        <v>0</v>
      </c>
      <c r="BL202" s="17" t="s">
        <v>193</v>
      </c>
      <c r="BM202" s="147" t="s">
        <v>1290</v>
      </c>
    </row>
    <row r="203" spans="2:65" s="1" customFormat="1" ht="39">
      <c r="B203" s="32"/>
      <c r="D203" s="149" t="s">
        <v>202</v>
      </c>
      <c r="F203" s="150" t="s">
        <v>1079</v>
      </c>
      <c r="I203" s="151"/>
      <c r="L203" s="32"/>
      <c r="M203" s="152"/>
      <c r="T203" s="56"/>
      <c r="AT203" s="17" t="s">
        <v>202</v>
      </c>
      <c r="AU203" s="17" t="s">
        <v>91</v>
      </c>
    </row>
    <row r="204" spans="2:65" s="1" customFormat="1" ht="11.25">
      <c r="B204" s="32"/>
      <c r="D204" s="156" t="s">
        <v>275</v>
      </c>
      <c r="F204" s="157" t="s">
        <v>1080</v>
      </c>
      <c r="I204" s="151"/>
      <c r="L204" s="32"/>
      <c r="M204" s="152"/>
      <c r="T204" s="56"/>
      <c r="AT204" s="17" t="s">
        <v>275</v>
      </c>
      <c r="AU204" s="17" t="s">
        <v>91</v>
      </c>
    </row>
    <row r="205" spans="2:65" s="12" customFormat="1" ht="11.25">
      <c r="B205" s="158"/>
      <c r="D205" s="149" t="s">
        <v>283</v>
      </c>
      <c r="E205" s="159" t="s">
        <v>1</v>
      </c>
      <c r="F205" s="160" t="s">
        <v>1291</v>
      </c>
      <c r="H205" s="161">
        <v>8.9600000000000009</v>
      </c>
      <c r="I205" s="162"/>
      <c r="L205" s="158"/>
      <c r="M205" s="163"/>
      <c r="T205" s="164"/>
      <c r="AT205" s="159" t="s">
        <v>283</v>
      </c>
      <c r="AU205" s="159" t="s">
        <v>91</v>
      </c>
      <c r="AV205" s="12" t="s">
        <v>91</v>
      </c>
      <c r="AW205" s="12" t="s">
        <v>38</v>
      </c>
      <c r="AX205" s="12" t="s">
        <v>21</v>
      </c>
      <c r="AY205" s="159" t="s">
        <v>194</v>
      </c>
    </row>
    <row r="206" spans="2:65" s="1" customFormat="1" ht="16.5" customHeight="1">
      <c r="B206" s="32"/>
      <c r="C206" s="172" t="s">
        <v>489</v>
      </c>
      <c r="D206" s="172" t="s">
        <v>301</v>
      </c>
      <c r="E206" s="173" t="s">
        <v>1085</v>
      </c>
      <c r="F206" s="174" t="s">
        <v>1086</v>
      </c>
      <c r="G206" s="175" t="s">
        <v>363</v>
      </c>
      <c r="H206" s="176">
        <v>16.934000000000001</v>
      </c>
      <c r="I206" s="177"/>
      <c r="J206" s="178">
        <f>ROUND(I206*H206,2)</f>
        <v>0</v>
      </c>
      <c r="K206" s="174" t="s">
        <v>272</v>
      </c>
      <c r="L206" s="179"/>
      <c r="M206" s="180" t="s">
        <v>1</v>
      </c>
      <c r="N206" s="181" t="s">
        <v>48</v>
      </c>
      <c r="P206" s="145">
        <f>O206*H206</f>
        <v>0</v>
      </c>
      <c r="Q206" s="145">
        <v>1</v>
      </c>
      <c r="R206" s="145">
        <f>Q206*H206</f>
        <v>16.934000000000001</v>
      </c>
      <c r="S206" s="145">
        <v>0</v>
      </c>
      <c r="T206" s="146">
        <f>S206*H206</f>
        <v>0</v>
      </c>
      <c r="AR206" s="147" t="s">
        <v>232</v>
      </c>
      <c r="AT206" s="147" t="s">
        <v>301</v>
      </c>
      <c r="AU206" s="147" t="s">
        <v>91</v>
      </c>
      <c r="AY206" s="17" t="s">
        <v>194</v>
      </c>
      <c r="BE206" s="148">
        <f>IF(N206="základní",J206,0)</f>
        <v>0</v>
      </c>
      <c r="BF206" s="148">
        <f>IF(N206="snížená",J206,0)</f>
        <v>0</v>
      </c>
      <c r="BG206" s="148">
        <f>IF(N206="zákl. přenesená",J206,0)</f>
        <v>0</v>
      </c>
      <c r="BH206" s="148">
        <f>IF(N206="sníž. přenesená",J206,0)</f>
        <v>0</v>
      </c>
      <c r="BI206" s="148">
        <f>IF(N206="nulová",J206,0)</f>
        <v>0</v>
      </c>
      <c r="BJ206" s="17" t="s">
        <v>21</v>
      </c>
      <c r="BK206" s="148">
        <f>ROUND(I206*H206,2)</f>
        <v>0</v>
      </c>
      <c r="BL206" s="17" t="s">
        <v>193</v>
      </c>
      <c r="BM206" s="147" t="s">
        <v>1292</v>
      </c>
    </row>
    <row r="207" spans="2:65" s="1" customFormat="1" ht="11.25">
      <c r="B207" s="32"/>
      <c r="D207" s="149" t="s">
        <v>202</v>
      </c>
      <c r="F207" s="150" t="s">
        <v>1086</v>
      </c>
      <c r="I207" s="151"/>
      <c r="L207" s="32"/>
      <c r="M207" s="152"/>
      <c r="T207" s="56"/>
      <c r="AT207" s="17" t="s">
        <v>202</v>
      </c>
      <c r="AU207" s="17" t="s">
        <v>91</v>
      </c>
    </row>
    <row r="208" spans="2:65" s="12" customFormat="1" ht="11.25">
      <c r="B208" s="158"/>
      <c r="D208" s="149" t="s">
        <v>283</v>
      </c>
      <c r="F208" s="160" t="s">
        <v>1293</v>
      </c>
      <c r="H208" s="161">
        <v>16.934000000000001</v>
      </c>
      <c r="I208" s="162"/>
      <c r="L208" s="158"/>
      <c r="M208" s="163"/>
      <c r="T208" s="164"/>
      <c r="AT208" s="159" t="s">
        <v>283</v>
      </c>
      <c r="AU208" s="159" t="s">
        <v>91</v>
      </c>
      <c r="AV208" s="12" t="s">
        <v>91</v>
      </c>
      <c r="AW208" s="12" t="s">
        <v>4</v>
      </c>
      <c r="AX208" s="12" t="s">
        <v>21</v>
      </c>
      <c r="AY208" s="159" t="s">
        <v>194</v>
      </c>
    </row>
    <row r="209" spans="2:65" s="11" customFormat="1" ht="22.9" customHeight="1">
      <c r="B209" s="124"/>
      <c r="D209" s="125" t="s">
        <v>82</v>
      </c>
      <c r="E209" s="134" t="s">
        <v>208</v>
      </c>
      <c r="F209" s="134" t="s">
        <v>868</v>
      </c>
      <c r="I209" s="127"/>
      <c r="J209" s="135">
        <f>BK209</f>
        <v>0</v>
      </c>
      <c r="L209" s="124"/>
      <c r="M209" s="129"/>
      <c r="P209" s="130">
        <f>SUM(P210:P215)</f>
        <v>0</v>
      </c>
      <c r="R209" s="130">
        <f>SUM(R210:R215)</f>
        <v>0</v>
      </c>
      <c r="T209" s="131">
        <f>SUM(T210:T215)</f>
        <v>0</v>
      </c>
      <c r="AR209" s="125" t="s">
        <v>21</v>
      </c>
      <c r="AT209" s="132" t="s">
        <v>82</v>
      </c>
      <c r="AU209" s="132" t="s">
        <v>21</v>
      </c>
      <c r="AY209" s="125" t="s">
        <v>194</v>
      </c>
      <c r="BK209" s="133">
        <f>SUM(BK210:BK215)</f>
        <v>0</v>
      </c>
    </row>
    <row r="210" spans="2:65" s="1" customFormat="1" ht="21.75" customHeight="1">
      <c r="B210" s="32"/>
      <c r="C210" s="136" t="s">
        <v>7</v>
      </c>
      <c r="D210" s="136" t="s">
        <v>197</v>
      </c>
      <c r="E210" s="137" t="s">
        <v>1095</v>
      </c>
      <c r="F210" s="138" t="s">
        <v>1096</v>
      </c>
      <c r="G210" s="139" t="s">
        <v>492</v>
      </c>
      <c r="H210" s="140">
        <v>28</v>
      </c>
      <c r="I210" s="141"/>
      <c r="J210" s="142">
        <f>ROUND(I210*H210,2)</f>
        <v>0</v>
      </c>
      <c r="K210" s="138" t="s">
        <v>272</v>
      </c>
      <c r="L210" s="32"/>
      <c r="M210" s="143" t="s">
        <v>1</v>
      </c>
      <c r="N210" s="144" t="s">
        <v>48</v>
      </c>
      <c r="P210" s="145">
        <f>O210*H210</f>
        <v>0</v>
      </c>
      <c r="Q210" s="145">
        <v>0</v>
      </c>
      <c r="R210" s="145">
        <f>Q210*H210</f>
        <v>0</v>
      </c>
      <c r="S210" s="145">
        <v>0</v>
      </c>
      <c r="T210" s="146">
        <f>S210*H210</f>
        <v>0</v>
      </c>
      <c r="AR210" s="147" t="s">
        <v>193</v>
      </c>
      <c r="AT210" s="147" t="s">
        <v>197</v>
      </c>
      <c r="AU210" s="147" t="s">
        <v>91</v>
      </c>
      <c r="AY210" s="17" t="s">
        <v>194</v>
      </c>
      <c r="BE210" s="148">
        <f>IF(N210="základní",J210,0)</f>
        <v>0</v>
      </c>
      <c r="BF210" s="148">
        <f>IF(N210="snížená",J210,0)</f>
        <v>0</v>
      </c>
      <c r="BG210" s="148">
        <f>IF(N210="zákl. přenesená",J210,0)</f>
        <v>0</v>
      </c>
      <c r="BH210" s="148">
        <f>IF(N210="sníž. přenesená",J210,0)</f>
        <v>0</v>
      </c>
      <c r="BI210" s="148">
        <f>IF(N210="nulová",J210,0)</f>
        <v>0</v>
      </c>
      <c r="BJ210" s="17" t="s">
        <v>21</v>
      </c>
      <c r="BK210" s="148">
        <f>ROUND(I210*H210,2)</f>
        <v>0</v>
      </c>
      <c r="BL210" s="17" t="s">
        <v>193</v>
      </c>
      <c r="BM210" s="147" t="s">
        <v>1294</v>
      </c>
    </row>
    <row r="211" spans="2:65" s="1" customFormat="1" ht="11.25">
      <c r="B211" s="32"/>
      <c r="D211" s="149" t="s">
        <v>202</v>
      </c>
      <c r="F211" s="150" t="s">
        <v>1098</v>
      </c>
      <c r="I211" s="151"/>
      <c r="L211" s="32"/>
      <c r="M211" s="152"/>
      <c r="T211" s="56"/>
      <c r="AT211" s="17" t="s">
        <v>202</v>
      </c>
      <c r="AU211" s="17" t="s">
        <v>91</v>
      </c>
    </row>
    <row r="212" spans="2:65" s="1" customFormat="1" ht="11.25">
      <c r="B212" s="32"/>
      <c r="D212" s="156" t="s">
        <v>275</v>
      </c>
      <c r="F212" s="157" t="s">
        <v>1099</v>
      </c>
      <c r="I212" s="151"/>
      <c r="L212" s="32"/>
      <c r="M212" s="152"/>
      <c r="T212" s="56"/>
      <c r="AT212" s="17" t="s">
        <v>275</v>
      </c>
      <c r="AU212" s="17" t="s">
        <v>91</v>
      </c>
    </row>
    <row r="213" spans="2:65" s="12" customFormat="1" ht="11.25">
      <c r="B213" s="158"/>
      <c r="D213" s="149" t="s">
        <v>283</v>
      </c>
      <c r="E213" s="159" t="s">
        <v>1</v>
      </c>
      <c r="F213" s="160" t="s">
        <v>1295</v>
      </c>
      <c r="H213" s="161">
        <v>28</v>
      </c>
      <c r="I213" s="162"/>
      <c r="L213" s="158"/>
      <c r="M213" s="163"/>
      <c r="T213" s="164"/>
      <c r="AT213" s="159" t="s">
        <v>283</v>
      </c>
      <c r="AU213" s="159" t="s">
        <v>91</v>
      </c>
      <c r="AV213" s="12" t="s">
        <v>91</v>
      </c>
      <c r="AW213" s="12" t="s">
        <v>38</v>
      </c>
      <c r="AX213" s="12" t="s">
        <v>83</v>
      </c>
      <c r="AY213" s="159" t="s">
        <v>194</v>
      </c>
    </row>
    <row r="214" spans="2:65" s="1" customFormat="1" ht="16.5" customHeight="1">
      <c r="B214" s="32"/>
      <c r="C214" s="136" t="s">
        <v>502</v>
      </c>
      <c r="D214" s="136" t="s">
        <v>197</v>
      </c>
      <c r="E214" s="137" t="s">
        <v>1101</v>
      </c>
      <c r="F214" s="138" t="s">
        <v>1102</v>
      </c>
      <c r="G214" s="139" t="s">
        <v>492</v>
      </c>
      <c r="H214" s="140">
        <v>28</v>
      </c>
      <c r="I214" s="141"/>
      <c r="J214" s="142">
        <f>ROUND(I214*H214,2)</f>
        <v>0</v>
      </c>
      <c r="K214" s="138" t="s">
        <v>1</v>
      </c>
      <c r="L214" s="32"/>
      <c r="M214" s="143" t="s">
        <v>1</v>
      </c>
      <c r="N214" s="144" t="s">
        <v>48</v>
      </c>
      <c r="P214" s="145">
        <f>O214*H214</f>
        <v>0</v>
      </c>
      <c r="Q214" s="145">
        <v>0</v>
      </c>
      <c r="R214" s="145">
        <f>Q214*H214</f>
        <v>0</v>
      </c>
      <c r="S214" s="145">
        <v>0</v>
      </c>
      <c r="T214" s="146">
        <f>S214*H214</f>
        <v>0</v>
      </c>
      <c r="AR214" s="147" t="s">
        <v>193</v>
      </c>
      <c r="AT214" s="147" t="s">
        <v>197</v>
      </c>
      <c r="AU214" s="147" t="s">
        <v>91</v>
      </c>
      <c r="AY214" s="17" t="s">
        <v>194</v>
      </c>
      <c r="BE214" s="148">
        <f>IF(N214="základní",J214,0)</f>
        <v>0</v>
      </c>
      <c r="BF214" s="148">
        <f>IF(N214="snížená",J214,0)</f>
        <v>0</v>
      </c>
      <c r="BG214" s="148">
        <f>IF(N214="zákl. přenesená",J214,0)</f>
        <v>0</v>
      </c>
      <c r="BH214" s="148">
        <f>IF(N214="sníž. přenesená",J214,0)</f>
        <v>0</v>
      </c>
      <c r="BI214" s="148">
        <f>IF(N214="nulová",J214,0)</f>
        <v>0</v>
      </c>
      <c r="BJ214" s="17" t="s">
        <v>21</v>
      </c>
      <c r="BK214" s="148">
        <f>ROUND(I214*H214,2)</f>
        <v>0</v>
      </c>
      <c r="BL214" s="17" t="s">
        <v>193</v>
      </c>
      <c r="BM214" s="147" t="s">
        <v>1296</v>
      </c>
    </row>
    <row r="215" spans="2:65" s="1" customFormat="1" ht="19.5">
      <c r="B215" s="32"/>
      <c r="D215" s="149" t="s">
        <v>202</v>
      </c>
      <c r="F215" s="150" t="s">
        <v>1104</v>
      </c>
      <c r="I215" s="151"/>
      <c r="L215" s="32"/>
      <c r="M215" s="152"/>
      <c r="T215" s="56"/>
      <c r="AT215" s="17" t="s">
        <v>202</v>
      </c>
      <c r="AU215" s="17" t="s">
        <v>91</v>
      </c>
    </row>
    <row r="216" spans="2:65" s="11" customFormat="1" ht="22.9" customHeight="1">
      <c r="B216" s="124"/>
      <c r="D216" s="125" t="s">
        <v>82</v>
      </c>
      <c r="E216" s="134" t="s">
        <v>193</v>
      </c>
      <c r="F216" s="134" t="s">
        <v>1105</v>
      </c>
      <c r="I216" s="127"/>
      <c r="J216" s="135">
        <f>BK216</f>
        <v>0</v>
      </c>
      <c r="L216" s="124"/>
      <c r="M216" s="129"/>
      <c r="P216" s="130">
        <f>SUM(P217:P223)</f>
        <v>0</v>
      </c>
      <c r="R216" s="130">
        <f>SUM(R217:R223)</f>
        <v>4.234</v>
      </c>
      <c r="T216" s="131">
        <f>SUM(T217:T223)</f>
        <v>0</v>
      </c>
      <c r="AR216" s="125" t="s">
        <v>21</v>
      </c>
      <c r="AT216" s="132" t="s">
        <v>82</v>
      </c>
      <c r="AU216" s="132" t="s">
        <v>21</v>
      </c>
      <c r="AY216" s="125" t="s">
        <v>194</v>
      </c>
      <c r="BK216" s="133">
        <f>SUM(BK217:BK223)</f>
        <v>0</v>
      </c>
    </row>
    <row r="217" spans="2:65" s="1" customFormat="1" ht="24.2" customHeight="1">
      <c r="B217" s="32"/>
      <c r="C217" s="136" t="s">
        <v>507</v>
      </c>
      <c r="D217" s="136" t="s">
        <v>197</v>
      </c>
      <c r="E217" s="137" t="s">
        <v>1106</v>
      </c>
      <c r="F217" s="138" t="s">
        <v>1107</v>
      </c>
      <c r="G217" s="139" t="s">
        <v>279</v>
      </c>
      <c r="H217" s="140">
        <v>2.2400000000000002</v>
      </c>
      <c r="I217" s="141"/>
      <c r="J217" s="142">
        <f>ROUND(I217*H217,2)</f>
        <v>0</v>
      </c>
      <c r="K217" s="138" t="s">
        <v>272</v>
      </c>
      <c r="L217" s="32"/>
      <c r="M217" s="143" t="s">
        <v>1</v>
      </c>
      <c r="N217" s="144" t="s">
        <v>48</v>
      </c>
      <c r="P217" s="145">
        <f>O217*H217</f>
        <v>0</v>
      </c>
      <c r="Q217" s="145">
        <v>0</v>
      </c>
      <c r="R217" s="145">
        <f>Q217*H217</f>
        <v>0</v>
      </c>
      <c r="S217" s="145">
        <v>0</v>
      </c>
      <c r="T217" s="146">
        <f>S217*H217</f>
        <v>0</v>
      </c>
      <c r="AR217" s="147" t="s">
        <v>193</v>
      </c>
      <c r="AT217" s="147" t="s">
        <v>197</v>
      </c>
      <c r="AU217" s="147" t="s">
        <v>91</v>
      </c>
      <c r="AY217" s="17" t="s">
        <v>194</v>
      </c>
      <c r="BE217" s="148">
        <f>IF(N217="základní",J217,0)</f>
        <v>0</v>
      </c>
      <c r="BF217" s="148">
        <f>IF(N217="snížená",J217,0)</f>
        <v>0</v>
      </c>
      <c r="BG217" s="148">
        <f>IF(N217="zákl. přenesená",J217,0)</f>
        <v>0</v>
      </c>
      <c r="BH217" s="148">
        <f>IF(N217="sníž. přenesená",J217,0)</f>
        <v>0</v>
      </c>
      <c r="BI217" s="148">
        <f>IF(N217="nulová",J217,0)</f>
        <v>0</v>
      </c>
      <c r="BJ217" s="17" t="s">
        <v>21</v>
      </c>
      <c r="BK217" s="148">
        <f>ROUND(I217*H217,2)</f>
        <v>0</v>
      </c>
      <c r="BL217" s="17" t="s">
        <v>193</v>
      </c>
      <c r="BM217" s="147" t="s">
        <v>1297</v>
      </c>
    </row>
    <row r="218" spans="2:65" s="1" customFormat="1" ht="19.5">
      <c r="B218" s="32"/>
      <c r="D218" s="149" t="s">
        <v>202</v>
      </c>
      <c r="F218" s="150" t="s">
        <v>1109</v>
      </c>
      <c r="I218" s="151"/>
      <c r="L218" s="32"/>
      <c r="M218" s="152"/>
      <c r="T218" s="56"/>
      <c r="AT218" s="17" t="s">
        <v>202</v>
      </c>
      <c r="AU218" s="17" t="s">
        <v>91</v>
      </c>
    </row>
    <row r="219" spans="2:65" s="1" customFormat="1" ht="11.25">
      <c r="B219" s="32"/>
      <c r="D219" s="156" t="s">
        <v>275</v>
      </c>
      <c r="F219" s="157" t="s">
        <v>1110</v>
      </c>
      <c r="I219" s="151"/>
      <c r="L219" s="32"/>
      <c r="M219" s="152"/>
      <c r="T219" s="56"/>
      <c r="AT219" s="17" t="s">
        <v>275</v>
      </c>
      <c r="AU219" s="17" t="s">
        <v>91</v>
      </c>
    </row>
    <row r="220" spans="2:65" s="12" customFormat="1" ht="11.25">
      <c r="B220" s="158"/>
      <c r="D220" s="149" t="s">
        <v>283</v>
      </c>
      <c r="E220" s="159" t="s">
        <v>1</v>
      </c>
      <c r="F220" s="160" t="s">
        <v>1298</v>
      </c>
      <c r="H220" s="161">
        <v>2.2400000000000002</v>
      </c>
      <c r="I220" s="162"/>
      <c r="L220" s="158"/>
      <c r="M220" s="163"/>
      <c r="T220" s="164"/>
      <c r="AT220" s="159" t="s">
        <v>283</v>
      </c>
      <c r="AU220" s="159" t="s">
        <v>91</v>
      </c>
      <c r="AV220" s="12" t="s">
        <v>91</v>
      </c>
      <c r="AW220" s="12" t="s">
        <v>38</v>
      </c>
      <c r="AX220" s="12" t="s">
        <v>83</v>
      </c>
      <c r="AY220" s="159" t="s">
        <v>194</v>
      </c>
    </row>
    <row r="221" spans="2:65" s="1" customFormat="1" ht="16.5" customHeight="1">
      <c r="B221" s="32"/>
      <c r="C221" s="172" t="s">
        <v>440</v>
      </c>
      <c r="D221" s="172" t="s">
        <v>301</v>
      </c>
      <c r="E221" s="173" t="s">
        <v>1085</v>
      </c>
      <c r="F221" s="174" t="s">
        <v>1086</v>
      </c>
      <c r="G221" s="175" t="s">
        <v>363</v>
      </c>
      <c r="H221" s="176">
        <v>4.234</v>
      </c>
      <c r="I221" s="177"/>
      <c r="J221" s="178">
        <f>ROUND(I221*H221,2)</f>
        <v>0</v>
      </c>
      <c r="K221" s="174" t="s">
        <v>272</v>
      </c>
      <c r="L221" s="179"/>
      <c r="M221" s="180" t="s">
        <v>1</v>
      </c>
      <c r="N221" s="181" t="s">
        <v>48</v>
      </c>
      <c r="P221" s="145">
        <f>O221*H221</f>
        <v>0</v>
      </c>
      <c r="Q221" s="145">
        <v>1</v>
      </c>
      <c r="R221" s="145">
        <f>Q221*H221</f>
        <v>4.234</v>
      </c>
      <c r="S221" s="145">
        <v>0</v>
      </c>
      <c r="T221" s="146">
        <f>S221*H221</f>
        <v>0</v>
      </c>
      <c r="AR221" s="147" t="s">
        <v>232</v>
      </c>
      <c r="AT221" s="147" t="s">
        <v>301</v>
      </c>
      <c r="AU221" s="147" t="s">
        <v>91</v>
      </c>
      <c r="AY221" s="17" t="s">
        <v>194</v>
      </c>
      <c r="BE221" s="148">
        <f>IF(N221="základní",J221,0)</f>
        <v>0</v>
      </c>
      <c r="BF221" s="148">
        <f>IF(N221="snížená",J221,0)</f>
        <v>0</v>
      </c>
      <c r="BG221" s="148">
        <f>IF(N221="zákl. přenesená",J221,0)</f>
        <v>0</v>
      </c>
      <c r="BH221" s="148">
        <f>IF(N221="sníž. přenesená",J221,0)</f>
        <v>0</v>
      </c>
      <c r="BI221" s="148">
        <f>IF(N221="nulová",J221,0)</f>
        <v>0</v>
      </c>
      <c r="BJ221" s="17" t="s">
        <v>21</v>
      </c>
      <c r="BK221" s="148">
        <f>ROUND(I221*H221,2)</f>
        <v>0</v>
      </c>
      <c r="BL221" s="17" t="s">
        <v>193</v>
      </c>
      <c r="BM221" s="147" t="s">
        <v>1299</v>
      </c>
    </row>
    <row r="222" spans="2:65" s="1" customFormat="1" ht="11.25">
      <c r="B222" s="32"/>
      <c r="D222" s="149" t="s">
        <v>202</v>
      </c>
      <c r="F222" s="150" t="s">
        <v>1086</v>
      </c>
      <c r="I222" s="151"/>
      <c r="L222" s="32"/>
      <c r="M222" s="152"/>
      <c r="T222" s="56"/>
      <c r="AT222" s="17" t="s">
        <v>202</v>
      </c>
      <c r="AU222" s="17" t="s">
        <v>91</v>
      </c>
    </row>
    <row r="223" spans="2:65" s="12" customFormat="1" ht="11.25">
      <c r="B223" s="158"/>
      <c r="D223" s="149" t="s">
        <v>283</v>
      </c>
      <c r="F223" s="160" t="s">
        <v>1300</v>
      </c>
      <c r="H223" s="161">
        <v>4.234</v>
      </c>
      <c r="I223" s="162"/>
      <c r="L223" s="158"/>
      <c r="M223" s="163"/>
      <c r="T223" s="164"/>
      <c r="AT223" s="159" t="s">
        <v>283</v>
      </c>
      <c r="AU223" s="159" t="s">
        <v>91</v>
      </c>
      <c r="AV223" s="12" t="s">
        <v>91</v>
      </c>
      <c r="AW223" s="12" t="s">
        <v>4</v>
      </c>
      <c r="AX223" s="12" t="s">
        <v>21</v>
      </c>
      <c r="AY223" s="159" t="s">
        <v>194</v>
      </c>
    </row>
    <row r="224" spans="2:65" s="11" customFormat="1" ht="22.9" customHeight="1">
      <c r="B224" s="124"/>
      <c r="D224" s="125" t="s">
        <v>82</v>
      </c>
      <c r="E224" s="134" t="s">
        <v>232</v>
      </c>
      <c r="F224" s="134" t="s">
        <v>1140</v>
      </c>
      <c r="I224" s="127"/>
      <c r="J224" s="135">
        <f>BK224</f>
        <v>0</v>
      </c>
      <c r="L224" s="124"/>
      <c r="M224" s="129"/>
      <c r="P224" s="130">
        <f>SUM(P225:P244)</f>
        <v>0</v>
      </c>
      <c r="R224" s="130">
        <f>SUM(R225:R244)</f>
        <v>0.12092000000000001</v>
      </c>
      <c r="T224" s="131">
        <f>SUM(T225:T244)</f>
        <v>0</v>
      </c>
      <c r="AR224" s="125" t="s">
        <v>21</v>
      </c>
      <c r="AT224" s="132" t="s">
        <v>82</v>
      </c>
      <c r="AU224" s="132" t="s">
        <v>21</v>
      </c>
      <c r="AY224" s="125" t="s">
        <v>194</v>
      </c>
      <c r="BK224" s="133">
        <f>SUM(BK225:BK244)</f>
        <v>0</v>
      </c>
    </row>
    <row r="225" spans="2:65" s="1" customFormat="1" ht="24.2" customHeight="1">
      <c r="B225" s="32"/>
      <c r="C225" s="136" t="s">
        <v>516</v>
      </c>
      <c r="D225" s="136" t="s">
        <v>197</v>
      </c>
      <c r="E225" s="137" t="s">
        <v>1301</v>
      </c>
      <c r="F225" s="138" t="s">
        <v>1302</v>
      </c>
      <c r="G225" s="139" t="s">
        <v>492</v>
      </c>
      <c r="H225" s="140">
        <v>28</v>
      </c>
      <c r="I225" s="141"/>
      <c r="J225" s="142">
        <f>ROUND(I225*H225,2)</f>
        <v>0</v>
      </c>
      <c r="K225" s="138" t="s">
        <v>272</v>
      </c>
      <c r="L225" s="32"/>
      <c r="M225" s="143" t="s">
        <v>1</v>
      </c>
      <c r="N225" s="144" t="s">
        <v>48</v>
      </c>
      <c r="P225" s="145">
        <f>O225*H225</f>
        <v>0</v>
      </c>
      <c r="Q225" s="145">
        <v>1.0000000000000001E-5</v>
      </c>
      <c r="R225" s="145">
        <f>Q225*H225</f>
        <v>2.8000000000000003E-4</v>
      </c>
      <c r="S225" s="145">
        <v>0</v>
      </c>
      <c r="T225" s="146">
        <f>S225*H225</f>
        <v>0</v>
      </c>
      <c r="AR225" s="147" t="s">
        <v>193</v>
      </c>
      <c r="AT225" s="147" t="s">
        <v>197</v>
      </c>
      <c r="AU225" s="147" t="s">
        <v>91</v>
      </c>
      <c r="AY225" s="17" t="s">
        <v>194</v>
      </c>
      <c r="BE225" s="148">
        <f>IF(N225="základní",J225,0)</f>
        <v>0</v>
      </c>
      <c r="BF225" s="148">
        <f>IF(N225="snížená",J225,0)</f>
        <v>0</v>
      </c>
      <c r="BG225" s="148">
        <f>IF(N225="zákl. přenesená",J225,0)</f>
        <v>0</v>
      </c>
      <c r="BH225" s="148">
        <f>IF(N225="sníž. přenesená",J225,0)</f>
        <v>0</v>
      </c>
      <c r="BI225" s="148">
        <f>IF(N225="nulová",J225,0)</f>
        <v>0</v>
      </c>
      <c r="BJ225" s="17" t="s">
        <v>21</v>
      </c>
      <c r="BK225" s="148">
        <f>ROUND(I225*H225,2)</f>
        <v>0</v>
      </c>
      <c r="BL225" s="17" t="s">
        <v>193</v>
      </c>
      <c r="BM225" s="147" t="s">
        <v>1303</v>
      </c>
    </row>
    <row r="226" spans="2:65" s="1" customFormat="1" ht="19.5">
      <c r="B226" s="32"/>
      <c r="D226" s="149" t="s">
        <v>202</v>
      </c>
      <c r="F226" s="150" t="s">
        <v>1304</v>
      </c>
      <c r="I226" s="151"/>
      <c r="L226" s="32"/>
      <c r="M226" s="152"/>
      <c r="T226" s="56"/>
      <c r="AT226" s="17" t="s">
        <v>202</v>
      </c>
      <c r="AU226" s="17" t="s">
        <v>91</v>
      </c>
    </row>
    <row r="227" spans="2:65" s="1" customFormat="1" ht="11.25">
      <c r="B227" s="32"/>
      <c r="D227" s="156" t="s">
        <v>275</v>
      </c>
      <c r="F227" s="157" t="s">
        <v>1305</v>
      </c>
      <c r="I227" s="151"/>
      <c r="L227" s="32"/>
      <c r="M227" s="152"/>
      <c r="T227" s="56"/>
      <c r="AT227" s="17" t="s">
        <v>275</v>
      </c>
      <c r="AU227" s="17" t="s">
        <v>91</v>
      </c>
    </row>
    <row r="228" spans="2:65" s="12" customFormat="1" ht="11.25">
      <c r="B228" s="158"/>
      <c r="D228" s="149" t="s">
        <v>283</v>
      </c>
      <c r="E228" s="159" t="s">
        <v>1</v>
      </c>
      <c r="F228" s="160" t="s">
        <v>1295</v>
      </c>
      <c r="H228" s="161">
        <v>28</v>
      </c>
      <c r="I228" s="162"/>
      <c r="L228" s="158"/>
      <c r="M228" s="163"/>
      <c r="T228" s="164"/>
      <c r="AT228" s="159" t="s">
        <v>283</v>
      </c>
      <c r="AU228" s="159" t="s">
        <v>91</v>
      </c>
      <c r="AV228" s="12" t="s">
        <v>91</v>
      </c>
      <c r="AW228" s="12" t="s">
        <v>38</v>
      </c>
      <c r="AX228" s="12" t="s">
        <v>83</v>
      </c>
      <c r="AY228" s="159" t="s">
        <v>194</v>
      </c>
    </row>
    <row r="229" spans="2:65" s="1" customFormat="1" ht="24.2" customHeight="1">
      <c r="B229" s="32"/>
      <c r="C229" s="172" t="s">
        <v>521</v>
      </c>
      <c r="D229" s="172" t="s">
        <v>301</v>
      </c>
      <c r="E229" s="173" t="s">
        <v>1306</v>
      </c>
      <c r="F229" s="174" t="s">
        <v>1307</v>
      </c>
      <c r="G229" s="175" t="s">
        <v>492</v>
      </c>
      <c r="H229" s="176">
        <v>28</v>
      </c>
      <c r="I229" s="177"/>
      <c r="J229" s="178">
        <f>ROUND(I229*H229,2)</f>
        <v>0</v>
      </c>
      <c r="K229" s="174" t="s">
        <v>272</v>
      </c>
      <c r="L229" s="179"/>
      <c r="M229" s="180" t="s">
        <v>1</v>
      </c>
      <c r="N229" s="181" t="s">
        <v>48</v>
      </c>
      <c r="P229" s="145">
        <f>O229*H229</f>
        <v>0</v>
      </c>
      <c r="Q229" s="145">
        <v>4.0000000000000001E-3</v>
      </c>
      <c r="R229" s="145">
        <f>Q229*H229</f>
        <v>0.112</v>
      </c>
      <c r="S229" s="145">
        <v>0</v>
      </c>
      <c r="T229" s="146">
        <f>S229*H229</f>
        <v>0</v>
      </c>
      <c r="AR229" s="147" t="s">
        <v>232</v>
      </c>
      <c r="AT229" s="147" t="s">
        <v>301</v>
      </c>
      <c r="AU229" s="147" t="s">
        <v>91</v>
      </c>
      <c r="AY229" s="17" t="s">
        <v>194</v>
      </c>
      <c r="BE229" s="148">
        <f>IF(N229="základní",J229,0)</f>
        <v>0</v>
      </c>
      <c r="BF229" s="148">
        <f>IF(N229="snížená",J229,0)</f>
        <v>0</v>
      </c>
      <c r="BG229" s="148">
        <f>IF(N229="zákl. přenesená",J229,0)</f>
        <v>0</v>
      </c>
      <c r="BH229" s="148">
        <f>IF(N229="sníž. přenesená",J229,0)</f>
        <v>0</v>
      </c>
      <c r="BI229" s="148">
        <f>IF(N229="nulová",J229,0)</f>
        <v>0</v>
      </c>
      <c r="BJ229" s="17" t="s">
        <v>21</v>
      </c>
      <c r="BK229" s="148">
        <f>ROUND(I229*H229,2)</f>
        <v>0</v>
      </c>
      <c r="BL229" s="17" t="s">
        <v>193</v>
      </c>
      <c r="BM229" s="147" t="s">
        <v>1308</v>
      </c>
    </row>
    <row r="230" spans="2:65" s="1" customFormat="1" ht="24.2" customHeight="1">
      <c r="B230" s="32"/>
      <c r="C230" s="136" t="s">
        <v>526</v>
      </c>
      <c r="D230" s="136" t="s">
        <v>197</v>
      </c>
      <c r="E230" s="137" t="s">
        <v>1309</v>
      </c>
      <c r="F230" s="138" t="s">
        <v>1310</v>
      </c>
      <c r="G230" s="139" t="s">
        <v>564</v>
      </c>
      <c r="H230" s="140">
        <v>4</v>
      </c>
      <c r="I230" s="141"/>
      <c r="J230" s="142">
        <f>ROUND(I230*H230,2)</f>
        <v>0</v>
      </c>
      <c r="K230" s="138" t="s">
        <v>272</v>
      </c>
      <c r="L230" s="32"/>
      <c r="M230" s="143" t="s">
        <v>1</v>
      </c>
      <c r="N230" s="144" t="s">
        <v>48</v>
      </c>
      <c r="P230" s="145">
        <f>O230*H230</f>
        <v>0</v>
      </c>
      <c r="Q230" s="145">
        <v>0</v>
      </c>
      <c r="R230" s="145">
        <f>Q230*H230</f>
        <v>0</v>
      </c>
      <c r="S230" s="145">
        <v>0</v>
      </c>
      <c r="T230" s="146">
        <f>S230*H230</f>
        <v>0</v>
      </c>
      <c r="AR230" s="147" t="s">
        <v>193</v>
      </c>
      <c r="AT230" s="147" t="s">
        <v>197</v>
      </c>
      <c r="AU230" s="147" t="s">
        <v>91</v>
      </c>
      <c r="AY230" s="17" t="s">
        <v>194</v>
      </c>
      <c r="BE230" s="148">
        <f>IF(N230="základní",J230,0)</f>
        <v>0</v>
      </c>
      <c r="BF230" s="148">
        <f>IF(N230="snížená",J230,0)</f>
        <v>0</v>
      </c>
      <c r="BG230" s="148">
        <f>IF(N230="zákl. přenesená",J230,0)</f>
        <v>0</v>
      </c>
      <c r="BH230" s="148">
        <f>IF(N230="sníž. přenesená",J230,0)</f>
        <v>0</v>
      </c>
      <c r="BI230" s="148">
        <f>IF(N230="nulová",J230,0)</f>
        <v>0</v>
      </c>
      <c r="BJ230" s="17" t="s">
        <v>21</v>
      </c>
      <c r="BK230" s="148">
        <f>ROUND(I230*H230,2)</f>
        <v>0</v>
      </c>
      <c r="BL230" s="17" t="s">
        <v>193</v>
      </c>
      <c r="BM230" s="147" t="s">
        <v>1311</v>
      </c>
    </row>
    <row r="231" spans="2:65" s="1" customFormat="1" ht="19.5">
      <c r="B231" s="32"/>
      <c r="D231" s="149" t="s">
        <v>202</v>
      </c>
      <c r="F231" s="150" t="s">
        <v>1312</v>
      </c>
      <c r="I231" s="151"/>
      <c r="L231" s="32"/>
      <c r="M231" s="152"/>
      <c r="T231" s="56"/>
      <c r="AT231" s="17" t="s">
        <v>202</v>
      </c>
      <c r="AU231" s="17" t="s">
        <v>91</v>
      </c>
    </row>
    <row r="232" spans="2:65" s="1" customFormat="1" ht="11.25">
      <c r="B232" s="32"/>
      <c r="D232" s="156" t="s">
        <v>275</v>
      </c>
      <c r="F232" s="157" t="s">
        <v>1313</v>
      </c>
      <c r="I232" s="151"/>
      <c r="L232" s="32"/>
      <c r="M232" s="152"/>
      <c r="T232" s="56"/>
      <c r="AT232" s="17" t="s">
        <v>275</v>
      </c>
      <c r="AU232" s="17" t="s">
        <v>91</v>
      </c>
    </row>
    <row r="233" spans="2:65" s="1" customFormat="1" ht="16.5" customHeight="1">
      <c r="B233" s="32"/>
      <c r="C233" s="172" t="s">
        <v>452</v>
      </c>
      <c r="D233" s="172" t="s">
        <v>301</v>
      </c>
      <c r="E233" s="173" t="s">
        <v>1314</v>
      </c>
      <c r="F233" s="174" t="s">
        <v>1315</v>
      </c>
      <c r="G233" s="175" t="s">
        <v>564</v>
      </c>
      <c r="H233" s="176">
        <v>4</v>
      </c>
      <c r="I233" s="177"/>
      <c r="J233" s="178">
        <f>ROUND(I233*H233,2)</f>
        <v>0</v>
      </c>
      <c r="K233" s="174" t="s">
        <v>272</v>
      </c>
      <c r="L233" s="179"/>
      <c r="M233" s="180" t="s">
        <v>1</v>
      </c>
      <c r="N233" s="181" t="s">
        <v>48</v>
      </c>
      <c r="P233" s="145">
        <f>O233*H233</f>
        <v>0</v>
      </c>
      <c r="Q233" s="145">
        <v>8.0999999999999996E-4</v>
      </c>
      <c r="R233" s="145">
        <f>Q233*H233</f>
        <v>3.2399999999999998E-3</v>
      </c>
      <c r="S233" s="145">
        <v>0</v>
      </c>
      <c r="T233" s="146">
        <f>S233*H233</f>
        <v>0</v>
      </c>
      <c r="AR233" s="147" t="s">
        <v>232</v>
      </c>
      <c r="AT233" s="147" t="s">
        <v>301</v>
      </c>
      <c r="AU233" s="147" t="s">
        <v>91</v>
      </c>
      <c r="AY233" s="17" t="s">
        <v>194</v>
      </c>
      <c r="BE233" s="148">
        <f>IF(N233="základní",J233,0)</f>
        <v>0</v>
      </c>
      <c r="BF233" s="148">
        <f>IF(N233="snížená",J233,0)</f>
        <v>0</v>
      </c>
      <c r="BG233" s="148">
        <f>IF(N233="zákl. přenesená",J233,0)</f>
        <v>0</v>
      </c>
      <c r="BH233" s="148">
        <f>IF(N233="sníž. přenesená",J233,0)</f>
        <v>0</v>
      </c>
      <c r="BI233" s="148">
        <f>IF(N233="nulová",J233,0)</f>
        <v>0</v>
      </c>
      <c r="BJ233" s="17" t="s">
        <v>21</v>
      </c>
      <c r="BK233" s="148">
        <f>ROUND(I233*H233,2)</f>
        <v>0</v>
      </c>
      <c r="BL233" s="17" t="s">
        <v>193</v>
      </c>
      <c r="BM233" s="147" t="s">
        <v>1316</v>
      </c>
    </row>
    <row r="234" spans="2:65" s="1" customFormat="1" ht="11.25">
      <c r="B234" s="32"/>
      <c r="D234" s="149" t="s">
        <v>202</v>
      </c>
      <c r="F234" s="150" t="s">
        <v>1315</v>
      </c>
      <c r="I234" s="151"/>
      <c r="L234" s="32"/>
      <c r="M234" s="152"/>
      <c r="T234" s="56"/>
      <c r="AT234" s="17" t="s">
        <v>202</v>
      </c>
      <c r="AU234" s="17" t="s">
        <v>91</v>
      </c>
    </row>
    <row r="235" spans="2:65" s="1" customFormat="1" ht="24.2" customHeight="1">
      <c r="B235" s="32"/>
      <c r="C235" s="136" t="s">
        <v>535</v>
      </c>
      <c r="D235" s="136" t="s">
        <v>197</v>
      </c>
      <c r="E235" s="137" t="s">
        <v>1317</v>
      </c>
      <c r="F235" s="138" t="s">
        <v>1318</v>
      </c>
      <c r="G235" s="139" t="s">
        <v>564</v>
      </c>
      <c r="H235" s="140">
        <v>10</v>
      </c>
      <c r="I235" s="141"/>
      <c r="J235" s="142">
        <f>ROUND(I235*H235,2)</f>
        <v>0</v>
      </c>
      <c r="K235" s="138" t="s">
        <v>272</v>
      </c>
      <c r="L235" s="32"/>
      <c r="M235" s="143" t="s">
        <v>1</v>
      </c>
      <c r="N235" s="144" t="s">
        <v>48</v>
      </c>
      <c r="P235" s="145">
        <f>O235*H235</f>
        <v>0</v>
      </c>
      <c r="Q235" s="145">
        <v>0</v>
      </c>
      <c r="R235" s="145">
        <f>Q235*H235</f>
        <v>0</v>
      </c>
      <c r="S235" s="145">
        <v>0</v>
      </c>
      <c r="T235" s="146">
        <f>S235*H235</f>
        <v>0</v>
      </c>
      <c r="AR235" s="147" t="s">
        <v>193</v>
      </c>
      <c r="AT235" s="147" t="s">
        <v>197</v>
      </c>
      <c r="AU235" s="147" t="s">
        <v>91</v>
      </c>
      <c r="AY235" s="17" t="s">
        <v>194</v>
      </c>
      <c r="BE235" s="148">
        <f>IF(N235="základní",J235,0)</f>
        <v>0</v>
      </c>
      <c r="BF235" s="148">
        <f>IF(N235="snížená",J235,0)</f>
        <v>0</v>
      </c>
      <c r="BG235" s="148">
        <f>IF(N235="zákl. přenesená",J235,0)</f>
        <v>0</v>
      </c>
      <c r="BH235" s="148">
        <f>IF(N235="sníž. přenesená",J235,0)</f>
        <v>0</v>
      </c>
      <c r="BI235" s="148">
        <f>IF(N235="nulová",J235,0)</f>
        <v>0</v>
      </c>
      <c r="BJ235" s="17" t="s">
        <v>21</v>
      </c>
      <c r="BK235" s="148">
        <f>ROUND(I235*H235,2)</f>
        <v>0</v>
      </c>
      <c r="BL235" s="17" t="s">
        <v>193</v>
      </c>
      <c r="BM235" s="147" t="s">
        <v>1319</v>
      </c>
    </row>
    <row r="236" spans="2:65" s="1" customFormat="1" ht="19.5">
      <c r="B236" s="32"/>
      <c r="D236" s="149" t="s">
        <v>202</v>
      </c>
      <c r="F236" s="150" t="s">
        <v>1320</v>
      </c>
      <c r="I236" s="151"/>
      <c r="L236" s="32"/>
      <c r="M236" s="152"/>
      <c r="T236" s="56"/>
      <c r="AT236" s="17" t="s">
        <v>202</v>
      </c>
      <c r="AU236" s="17" t="s">
        <v>91</v>
      </c>
    </row>
    <row r="237" spans="2:65" s="1" customFormat="1" ht="11.25">
      <c r="B237" s="32"/>
      <c r="D237" s="156" t="s">
        <v>275</v>
      </c>
      <c r="F237" s="157" t="s">
        <v>1321</v>
      </c>
      <c r="I237" s="151"/>
      <c r="L237" s="32"/>
      <c r="M237" s="152"/>
      <c r="T237" s="56"/>
      <c r="AT237" s="17" t="s">
        <v>275</v>
      </c>
      <c r="AU237" s="17" t="s">
        <v>91</v>
      </c>
    </row>
    <row r="238" spans="2:65" s="1" customFormat="1" ht="21.75" customHeight="1">
      <c r="B238" s="32"/>
      <c r="C238" s="172" t="s">
        <v>540</v>
      </c>
      <c r="D238" s="172" t="s">
        <v>301</v>
      </c>
      <c r="E238" s="173" t="s">
        <v>1322</v>
      </c>
      <c r="F238" s="174" t="s">
        <v>1323</v>
      </c>
      <c r="G238" s="175" t="s">
        <v>564</v>
      </c>
      <c r="H238" s="176">
        <v>8</v>
      </c>
      <c r="I238" s="177"/>
      <c r="J238" s="178">
        <f>ROUND(I238*H238,2)</f>
        <v>0</v>
      </c>
      <c r="K238" s="174" t="s">
        <v>272</v>
      </c>
      <c r="L238" s="179"/>
      <c r="M238" s="180" t="s">
        <v>1</v>
      </c>
      <c r="N238" s="181" t="s">
        <v>48</v>
      </c>
      <c r="P238" s="145">
        <f>O238*H238</f>
        <v>0</v>
      </c>
      <c r="Q238" s="145">
        <v>4.0000000000000002E-4</v>
      </c>
      <c r="R238" s="145">
        <f>Q238*H238</f>
        <v>3.2000000000000002E-3</v>
      </c>
      <c r="S238" s="145">
        <v>0</v>
      </c>
      <c r="T238" s="146">
        <f>S238*H238</f>
        <v>0</v>
      </c>
      <c r="AR238" s="147" t="s">
        <v>232</v>
      </c>
      <c r="AT238" s="147" t="s">
        <v>301</v>
      </c>
      <c r="AU238" s="147" t="s">
        <v>91</v>
      </c>
      <c r="AY238" s="17" t="s">
        <v>194</v>
      </c>
      <c r="BE238" s="148">
        <f>IF(N238="základní",J238,0)</f>
        <v>0</v>
      </c>
      <c r="BF238" s="148">
        <f>IF(N238="snížená",J238,0)</f>
        <v>0</v>
      </c>
      <c r="BG238" s="148">
        <f>IF(N238="zákl. přenesená",J238,0)</f>
        <v>0</v>
      </c>
      <c r="BH238" s="148">
        <f>IF(N238="sníž. přenesená",J238,0)</f>
        <v>0</v>
      </c>
      <c r="BI238" s="148">
        <f>IF(N238="nulová",J238,0)</f>
        <v>0</v>
      </c>
      <c r="BJ238" s="17" t="s">
        <v>21</v>
      </c>
      <c r="BK238" s="148">
        <f>ROUND(I238*H238,2)</f>
        <v>0</v>
      </c>
      <c r="BL238" s="17" t="s">
        <v>193</v>
      </c>
      <c r="BM238" s="147" t="s">
        <v>1324</v>
      </c>
    </row>
    <row r="239" spans="2:65" s="1" customFormat="1" ht="11.25">
      <c r="B239" s="32"/>
      <c r="D239" s="149" t="s">
        <v>202</v>
      </c>
      <c r="F239" s="150" t="s">
        <v>1323</v>
      </c>
      <c r="I239" s="151"/>
      <c r="L239" s="32"/>
      <c r="M239" s="152"/>
      <c r="T239" s="56"/>
      <c r="AT239" s="17" t="s">
        <v>202</v>
      </c>
      <c r="AU239" s="17" t="s">
        <v>91</v>
      </c>
    </row>
    <row r="240" spans="2:65" s="1" customFormat="1" ht="16.5" customHeight="1">
      <c r="B240" s="32"/>
      <c r="C240" s="172" t="s">
        <v>545</v>
      </c>
      <c r="D240" s="172" t="s">
        <v>301</v>
      </c>
      <c r="E240" s="173" t="s">
        <v>1325</v>
      </c>
      <c r="F240" s="174" t="s">
        <v>1326</v>
      </c>
      <c r="G240" s="175" t="s">
        <v>564</v>
      </c>
      <c r="H240" s="176">
        <v>2</v>
      </c>
      <c r="I240" s="177"/>
      <c r="J240" s="178">
        <f>ROUND(I240*H240,2)</f>
        <v>0</v>
      </c>
      <c r="K240" s="174" t="s">
        <v>272</v>
      </c>
      <c r="L240" s="179"/>
      <c r="M240" s="180" t="s">
        <v>1</v>
      </c>
      <c r="N240" s="181" t="s">
        <v>48</v>
      </c>
      <c r="P240" s="145">
        <f>O240*H240</f>
        <v>0</v>
      </c>
      <c r="Q240" s="145">
        <v>6.6E-4</v>
      </c>
      <c r="R240" s="145">
        <f>Q240*H240</f>
        <v>1.32E-3</v>
      </c>
      <c r="S240" s="145">
        <v>0</v>
      </c>
      <c r="T240" s="146">
        <f>S240*H240</f>
        <v>0</v>
      </c>
      <c r="AR240" s="147" t="s">
        <v>232</v>
      </c>
      <c r="AT240" s="147" t="s">
        <v>301</v>
      </c>
      <c r="AU240" s="147" t="s">
        <v>91</v>
      </c>
      <c r="AY240" s="17" t="s">
        <v>194</v>
      </c>
      <c r="BE240" s="148">
        <f>IF(N240="základní",J240,0)</f>
        <v>0</v>
      </c>
      <c r="BF240" s="148">
        <f>IF(N240="snížená",J240,0)</f>
        <v>0</v>
      </c>
      <c r="BG240" s="148">
        <f>IF(N240="zákl. přenesená",J240,0)</f>
        <v>0</v>
      </c>
      <c r="BH240" s="148">
        <f>IF(N240="sníž. přenesená",J240,0)</f>
        <v>0</v>
      </c>
      <c r="BI240" s="148">
        <f>IF(N240="nulová",J240,0)</f>
        <v>0</v>
      </c>
      <c r="BJ240" s="17" t="s">
        <v>21</v>
      </c>
      <c r="BK240" s="148">
        <f>ROUND(I240*H240,2)</f>
        <v>0</v>
      </c>
      <c r="BL240" s="17" t="s">
        <v>193</v>
      </c>
      <c r="BM240" s="147" t="s">
        <v>1327</v>
      </c>
    </row>
    <row r="241" spans="2:65" s="1" customFormat="1" ht="11.25">
      <c r="B241" s="32"/>
      <c r="D241" s="149" t="s">
        <v>202</v>
      </c>
      <c r="F241" s="150" t="s">
        <v>1326</v>
      </c>
      <c r="I241" s="151"/>
      <c r="L241" s="32"/>
      <c r="M241" s="152"/>
      <c r="T241" s="56"/>
      <c r="AT241" s="17" t="s">
        <v>202</v>
      </c>
      <c r="AU241" s="17" t="s">
        <v>91</v>
      </c>
    </row>
    <row r="242" spans="2:65" s="1" customFormat="1" ht="16.5" customHeight="1">
      <c r="B242" s="32"/>
      <c r="C242" s="136" t="s">
        <v>462</v>
      </c>
      <c r="D242" s="136" t="s">
        <v>197</v>
      </c>
      <c r="E242" s="137" t="s">
        <v>1328</v>
      </c>
      <c r="F242" s="138" t="s">
        <v>1329</v>
      </c>
      <c r="G242" s="139" t="s">
        <v>564</v>
      </c>
      <c r="H242" s="140">
        <v>8</v>
      </c>
      <c r="I242" s="141"/>
      <c r="J242" s="142">
        <f>ROUND(I242*H242,2)</f>
        <v>0</v>
      </c>
      <c r="K242" s="138" t="s">
        <v>272</v>
      </c>
      <c r="L242" s="32"/>
      <c r="M242" s="143" t="s">
        <v>1</v>
      </c>
      <c r="N242" s="144" t="s">
        <v>48</v>
      </c>
      <c r="P242" s="145">
        <f>O242*H242</f>
        <v>0</v>
      </c>
      <c r="Q242" s="145">
        <v>1.1E-4</v>
      </c>
      <c r="R242" s="145">
        <f>Q242*H242</f>
        <v>8.8000000000000003E-4</v>
      </c>
      <c r="S242" s="145">
        <v>0</v>
      </c>
      <c r="T242" s="146">
        <f>S242*H242</f>
        <v>0</v>
      </c>
      <c r="AR242" s="147" t="s">
        <v>193</v>
      </c>
      <c r="AT242" s="147" t="s">
        <v>197</v>
      </c>
      <c r="AU242" s="147" t="s">
        <v>91</v>
      </c>
      <c r="AY242" s="17" t="s">
        <v>194</v>
      </c>
      <c r="BE242" s="148">
        <f>IF(N242="základní",J242,0)</f>
        <v>0</v>
      </c>
      <c r="BF242" s="148">
        <f>IF(N242="snížená",J242,0)</f>
        <v>0</v>
      </c>
      <c r="BG242" s="148">
        <f>IF(N242="zákl. přenesená",J242,0)</f>
        <v>0</v>
      </c>
      <c r="BH242" s="148">
        <f>IF(N242="sníž. přenesená",J242,0)</f>
        <v>0</v>
      </c>
      <c r="BI242" s="148">
        <f>IF(N242="nulová",J242,0)</f>
        <v>0</v>
      </c>
      <c r="BJ242" s="17" t="s">
        <v>21</v>
      </c>
      <c r="BK242" s="148">
        <f>ROUND(I242*H242,2)</f>
        <v>0</v>
      </c>
      <c r="BL242" s="17" t="s">
        <v>193</v>
      </c>
      <c r="BM242" s="147" t="s">
        <v>1330</v>
      </c>
    </row>
    <row r="243" spans="2:65" s="1" customFormat="1" ht="19.5">
      <c r="B243" s="32"/>
      <c r="D243" s="149" t="s">
        <v>202</v>
      </c>
      <c r="F243" s="150" t="s">
        <v>1331</v>
      </c>
      <c r="I243" s="151"/>
      <c r="L243" s="32"/>
      <c r="M243" s="152"/>
      <c r="T243" s="56"/>
      <c r="AT243" s="17" t="s">
        <v>202</v>
      </c>
      <c r="AU243" s="17" t="s">
        <v>91</v>
      </c>
    </row>
    <row r="244" spans="2:65" s="1" customFormat="1" ht="11.25">
      <c r="B244" s="32"/>
      <c r="D244" s="156" t="s">
        <v>275</v>
      </c>
      <c r="F244" s="157" t="s">
        <v>1332</v>
      </c>
      <c r="I244" s="151"/>
      <c r="L244" s="32"/>
      <c r="M244" s="152"/>
      <c r="T244" s="56"/>
      <c r="AT244" s="17" t="s">
        <v>275</v>
      </c>
      <c r="AU244" s="17" t="s">
        <v>91</v>
      </c>
    </row>
    <row r="245" spans="2:65" s="11" customFormat="1" ht="22.9" customHeight="1">
      <c r="B245" s="124"/>
      <c r="D245" s="125" t="s">
        <v>82</v>
      </c>
      <c r="E245" s="134" t="s">
        <v>899</v>
      </c>
      <c r="F245" s="134" t="s">
        <v>359</v>
      </c>
      <c r="I245" s="127"/>
      <c r="J245" s="135">
        <f>BK245</f>
        <v>0</v>
      </c>
      <c r="L245" s="124"/>
      <c r="M245" s="129"/>
      <c r="P245" s="130">
        <f>SUM(P246:P248)</f>
        <v>0</v>
      </c>
      <c r="R245" s="130">
        <f>SUM(R246:R248)</f>
        <v>0</v>
      </c>
      <c r="T245" s="131">
        <f>SUM(T246:T248)</f>
        <v>0</v>
      </c>
      <c r="AR245" s="125" t="s">
        <v>21</v>
      </c>
      <c r="AT245" s="132" t="s">
        <v>82</v>
      </c>
      <c r="AU245" s="132" t="s">
        <v>21</v>
      </c>
      <c r="AY245" s="125" t="s">
        <v>194</v>
      </c>
      <c r="BK245" s="133">
        <f>SUM(BK246:BK248)</f>
        <v>0</v>
      </c>
    </row>
    <row r="246" spans="2:65" s="1" customFormat="1" ht="24.2" customHeight="1">
      <c r="B246" s="32"/>
      <c r="C246" s="136" t="s">
        <v>554</v>
      </c>
      <c r="D246" s="136" t="s">
        <v>197</v>
      </c>
      <c r="E246" s="137" t="s">
        <v>1213</v>
      </c>
      <c r="F246" s="138" t="s">
        <v>1214</v>
      </c>
      <c r="G246" s="139" t="s">
        <v>363</v>
      </c>
      <c r="H246" s="140">
        <v>21.382999999999999</v>
      </c>
      <c r="I246" s="141"/>
      <c r="J246" s="142">
        <f>ROUND(I246*H246,2)</f>
        <v>0</v>
      </c>
      <c r="K246" s="138" t="s">
        <v>272</v>
      </c>
      <c r="L246" s="32"/>
      <c r="M246" s="143" t="s">
        <v>1</v>
      </c>
      <c r="N246" s="144" t="s">
        <v>48</v>
      </c>
      <c r="P246" s="145">
        <f>O246*H246</f>
        <v>0</v>
      </c>
      <c r="Q246" s="145">
        <v>0</v>
      </c>
      <c r="R246" s="145">
        <f>Q246*H246</f>
        <v>0</v>
      </c>
      <c r="S246" s="145">
        <v>0</v>
      </c>
      <c r="T246" s="146">
        <f>S246*H246</f>
        <v>0</v>
      </c>
      <c r="AR246" s="147" t="s">
        <v>193</v>
      </c>
      <c r="AT246" s="147" t="s">
        <v>197</v>
      </c>
      <c r="AU246" s="147" t="s">
        <v>91</v>
      </c>
      <c r="AY246" s="17" t="s">
        <v>194</v>
      </c>
      <c r="BE246" s="148">
        <f>IF(N246="základní",J246,0)</f>
        <v>0</v>
      </c>
      <c r="BF246" s="148">
        <f>IF(N246="snížená",J246,0)</f>
        <v>0</v>
      </c>
      <c r="BG246" s="148">
        <f>IF(N246="zákl. přenesená",J246,0)</f>
        <v>0</v>
      </c>
      <c r="BH246" s="148">
        <f>IF(N246="sníž. přenesená",J246,0)</f>
        <v>0</v>
      </c>
      <c r="BI246" s="148">
        <f>IF(N246="nulová",J246,0)</f>
        <v>0</v>
      </c>
      <c r="BJ246" s="17" t="s">
        <v>21</v>
      </c>
      <c r="BK246" s="148">
        <f>ROUND(I246*H246,2)</f>
        <v>0</v>
      </c>
      <c r="BL246" s="17" t="s">
        <v>193</v>
      </c>
      <c r="BM246" s="147" t="s">
        <v>1333</v>
      </c>
    </row>
    <row r="247" spans="2:65" s="1" customFormat="1" ht="29.25">
      <c r="B247" s="32"/>
      <c r="D247" s="149" t="s">
        <v>202</v>
      </c>
      <c r="F247" s="150" t="s">
        <v>1216</v>
      </c>
      <c r="I247" s="151"/>
      <c r="L247" s="32"/>
      <c r="M247" s="152"/>
      <c r="T247" s="56"/>
      <c r="AT247" s="17" t="s">
        <v>202</v>
      </c>
      <c r="AU247" s="17" t="s">
        <v>91</v>
      </c>
    </row>
    <row r="248" spans="2:65" s="1" customFormat="1" ht="11.25">
      <c r="B248" s="32"/>
      <c r="D248" s="156" t="s">
        <v>275</v>
      </c>
      <c r="F248" s="157" t="s">
        <v>1217</v>
      </c>
      <c r="I248" s="151"/>
      <c r="L248" s="32"/>
      <c r="M248" s="153"/>
      <c r="N248" s="154"/>
      <c r="O248" s="154"/>
      <c r="P248" s="154"/>
      <c r="Q248" s="154"/>
      <c r="R248" s="154"/>
      <c r="S248" s="154"/>
      <c r="T248" s="155"/>
      <c r="AT248" s="17" t="s">
        <v>275</v>
      </c>
      <c r="AU248" s="17" t="s">
        <v>91</v>
      </c>
    </row>
    <row r="249" spans="2:65" s="1" customFormat="1" ht="6.95" customHeight="1">
      <c r="B249" s="44"/>
      <c r="C249" s="45"/>
      <c r="D249" s="45"/>
      <c r="E249" s="45"/>
      <c r="F249" s="45"/>
      <c r="G249" s="45"/>
      <c r="H249" s="45"/>
      <c r="I249" s="45"/>
      <c r="J249" s="45"/>
      <c r="K249" s="45"/>
      <c r="L249" s="32"/>
    </row>
  </sheetData>
  <sheetProtection algorithmName="SHA-512" hashValue="Ci1weQR4AXU605t2Aa5VvcV6YCcKiUMFW8lHcoj7wZ1FK+za2IPSsLW4Uo9/FIqDsmx0bLiUXnFtpAqGVuGd/w==" saltValue="7g3m8k/i9eSK8kVE/eOTMzI/iHgT0uOqKrHIW9BeJXtFjrJ+n/I6lrR/Nh1hEXRAJr6yaLOg4xAsxGcJoV3R2w==" spinCount="100000" sheet="1" objects="1" scenarios="1" formatColumns="0" formatRows="0" autoFilter="0"/>
  <autoFilter ref="C125:K248" xr:uid="{00000000-0009-0000-0000-000007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hyperlinks>
    <hyperlink ref="F131" r:id="rId1" xr:uid="{00000000-0004-0000-0700-000000000000}"/>
    <hyperlink ref="F138" r:id="rId2" xr:uid="{00000000-0004-0000-0700-000001000000}"/>
    <hyperlink ref="F142" r:id="rId3" xr:uid="{00000000-0004-0000-0700-000002000000}"/>
    <hyperlink ref="F146" r:id="rId4" xr:uid="{00000000-0004-0000-0700-000003000000}"/>
    <hyperlink ref="F150" r:id="rId5" xr:uid="{00000000-0004-0000-0700-000004000000}"/>
    <hyperlink ref="F154" r:id="rId6" xr:uid="{00000000-0004-0000-0700-000005000000}"/>
    <hyperlink ref="F158" r:id="rId7" xr:uid="{00000000-0004-0000-0700-000006000000}"/>
    <hyperlink ref="F162" r:id="rId8" xr:uid="{00000000-0004-0000-0700-000007000000}"/>
    <hyperlink ref="F166" r:id="rId9" xr:uid="{00000000-0004-0000-0700-000008000000}"/>
    <hyperlink ref="F171" r:id="rId10" xr:uid="{00000000-0004-0000-0700-000009000000}"/>
    <hyperlink ref="F175" r:id="rId11" xr:uid="{00000000-0004-0000-0700-00000A000000}"/>
    <hyperlink ref="F178" r:id="rId12" xr:uid="{00000000-0004-0000-0700-00000B000000}"/>
    <hyperlink ref="F181" r:id="rId13" xr:uid="{00000000-0004-0000-0700-00000C000000}"/>
    <hyperlink ref="F184" r:id="rId14" xr:uid="{00000000-0004-0000-0700-00000D000000}"/>
    <hyperlink ref="F187" r:id="rId15" xr:uid="{00000000-0004-0000-0700-00000E000000}"/>
    <hyperlink ref="F190" r:id="rId16" xr:uid="{00000000-0004-0000-0700-00000F000000}"/>
    <hyperlink ref="F195" r:id="rId17" xr:uid="{00000000-0004-0000-0700-000010000000}"/>
    <hyperlink ref="F200" r:id="rId18" xr:uid="{00000000-0004-0000-0700-000011000000}"/>
    <hyperlink ref="F204" r:id="rId19" xr:uid="{00000000-0004-0000-0700-000012000000}"/>
    <hyperlink ref="F212" r:id="rId20" xr:uid="{00000000-0004-0000-0700-000013000000}"/>
    <hyperlink ref="F219" r:id="rId21" xr:uid="{00000000-0004-0000-0700-000014000000}"/>
    <hyperlink ref="F227" r:id="rId22" xr:uid="{00000000-0004-0000-0700-000015000000}"/>
    <hyperlink ref="F232" r:id="rId23" xr:uid="{00000000-0004-0000-0700-000016000000}"/>
    <hyperlink ref="F237" r:id="rId24" xr:uid="{00000000-0004-0000-0700-000017000000}"/>
    <hyperlink ref="F244" r:id="rId25" xr:uid="{00000000-0004-0000-0700-000018000000}"/>
    <hyperlink ref="F248" r:id="rId26" xr:uid="{00000000-0004-0000-0700-00001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37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126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</row>
    <row r="4" spans="2:46" ht="24.95" customHeight="1">
      <c r="B4" s="20"/>
      <c r="D4" s="21" t="s">
        <v>166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0" t="str">
        <f>'Rekapitulace stavby'!K6</f>
        <v>ZTV Pacov II.etapa - pod etapa č.3</v>
      </c>
      <c r="F7" s="241"/>
      <c r="G7" s="241"/>
      <c r="H7" s="241"/>
      <c r="L7" s="20"/>
    </row>
    <row r="8" spans="2:46" ht="12" customHeight="1">
      <c r="B8" s="20"/>
      <c r="D8" s="27" t="s">
        <v>167</v>
      </c>
      <c r="L8" s="20"/>
    </row>
    <row r="9" spans="2:46" s="1" customFormat="1" ht="16.5" customHeight="1">
      <c r="B9" s="32"/>
      <c r="E9" s="240" t="s">
        <v>1334</v>
      </c>
      <c r="F9" s="242"/>
      <c r="G9" s="242"/>
      <c r="H9" s="242"/>
      <c r="L9" s="32"/>
    </row>
    <row r="10" spans="2:46" s="1" customFormat="1" ht="12" customHeight="1">
      <c r="B10" s="32"/>
      <c r="D10" s="27" t="s">
        <v>169</v>
      </c>
      <c r="L10" s="32"/>
    </row>
    <row r="11" spans="2:46" s="1" customFormat="1" ht="16.5" customHeight="1">
      <c r="B11" s="32"/>
      <c r="E11" s="205" t="s">
        <v>1334</v>
      </c>
      <c r="F11" s="242"/>
      <c r="G11" s="242"/>
      <c r="H11" s="242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19</v>
      </c>
      <c r="F13" s="25" t="s">
        <v>118</v>
      </c>
      <c r="I13" s="27" t="s">
        <v>20</v>
      </c>
      <c r="J13" s="25" t="s">
        <v>1</v>
      </c>
      <c r="L13" s="32"/>
    </row>
    <row r="14" spans="2:46" s="1" customFormat="1" ht="12" customHeight="1">
      <c r="B14" s="32"/>
      <c r="D14" s="27" t="s">
        <v>22</v>
      </c>
      <c r="F14" s="25" t="s">
        <v>23</v>
      </c>
      <c r="I14" s="27" t="s">
        <v>24</v>
      </c>
      <c r="J14" s="52" t="str">
        <f>'Rekapitulace stavby'!AN8</f>
        <v>9. 8. 2024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28</v>
      </c>
      <c r="I16" s="27" t="s">
        <v>29</v>
      </c>
      <c r="J16" s="25" t="s">
        <v>30</v>
      </c>
      <c r="L16" s="32"/>
    </row>
    <row r="17" spans="2:12" s="1" customFormat="1" ht="18" customHeight="1">
      <c r="B17" s="32"/>
      <c r="E17" s="25" t="s">
        <v>23</v>
      </c>
      <c r="I17" s="27" t="s">
        <v>31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32</v>
      </c>
      <c r="I19" s="27" t="s">
        <v>29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3" t="str">
        <f>'Rekapitulace stavby'!E14</f>
        <v>Vyplň údaj</v>
      </c>
      <c r="F20" s="224"/>
      <c r="G20" s="224"/>
      <c r="H20" s="224"/>
      <c r="I20" s="27" t="s">
        <v>31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34</v>
      </c>
      <c r="I22" s="27" t="s">
        <v>29</v>
      </c>
      <c r="J22" s="25" t="s">
        <v>35</v>
      </c>
      <c r="L22" s="32"/>
    </row>
    <row r="23" spans="2:12" s="1" customFormat="1" ht="18" customHeight="1">
      <c r="B23" s="32"/>
      <c r="E23" s="25" t="s">
        <v>36</v>
      </c>
      <c r="I23" s="27" t="s">
        <v>31</v>
      </c>
      <c r="J23" s="25" t="s">
        <v>37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39</v>
      </c>
      <c r="I25" s="27" t="s">
        <v>29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31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41</v>
      </c>
      <c r="L28" s="32"/>
    </row>
    <row r="29" spans="2:12" s="7" customFormat="1" ht="274.5" customHeight="1">
      <c r="B29" s="94"/>
      <c r="E29" s="229" t="s">
        <v>1335</v>
      </c>
      <c r="F29" s="229"/>
      <c r="G29" s="229"/>
      <c r="H29" s="229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43</v>
      </c>
      <c r="J32" s="66">
        <f>ROUND(J127,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45</v>
      </c>
      <c r="I34" s="35" t="s">
        <v>44</v>
      </c>
      <c r="J34" s="35" t="s">
        <v>46</v>
      </c>
      <c r="L34" s="32"/>
    </row>
    <row r="35" spans="2:12" s="1" customFormat="1" ht="14.45" customHeight="1">
      <c r="B35" s="32"/>
      <c r="D35" s="55" t="s">
        <v>47</v>
      </c>
      <c r="E35" s="27" t="s">
        <v>48</v>
      </c>
      <c r="F35" s="86">
        <f>ROUND((SUM(BE127:BE373)),  2)</f>
        <v>0</v>
      </c>
      <c r="I35" s="96">
        <v>0.21</v>
      </c>
      <c r="J35" s="86">
        <f>ROUND(((SUM(BE127:BE373))*I35),  2)</f>
        <v>0</v>
      </c>
      <c r="L35" s="32"/>
    </row>
    <row r="36" spans="2:12" s="1" customFormat="1" ht="14.45" customHeight="1">
      <c r="B36" s="32"/>
      <c r="E36" s="27" t="s">
        <v>49</v>
      </c>
      <c r="F36" s="86">
        <f>ROUND((SUM(BF127:BF373)),  2)</f>
        <v>0</v>
      </c>
      <c r="I36" s="96">
        <v>0.12</v>
      </c>
      <c r="J36" s="86">
        <f>ROUND(((SUM(BF127:BF373))*I36),  2)</f>
        <v>0</v>
      </c>
      <c r="L36" s="32"/>
    </row>
    <row r="37" spans="2:12" s="1" customFormat="1" ht="14.45" hidden="1" customHeight="1">
      <c r="B37" s="32"/>
      <c r="E37" s="27" t="s">
        <v>50</v>
      </c>
      <c r="F37" s="86">
        <f>ROUND((SUM(BG127:BG373)),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51</v>
      </c>
      <c r="F38" s="86">
        <f>ROUND((SUM(BH127:BH373)),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52</v>
      </c>
      <c r="F39" s="86">
        <f>ROUND((SUM(BI127:BI373)),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53</v>
      </c>
      <c r="E41" s="57"/>
      <c r="F41" s="57"/>
      <c r="G41" s="99" t="s">
        <v>54</v>
      </c>
      <c r="H41" s="100" t="s">
        <v>55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56</v>
      </c>
      <c r="E50" s="42"/>
      <c r="F50" s="42"/>
      <c r="G50" s="41" t="s">
        <v>57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58</v>
      </c>
      <c r="E61" s="34"/>
      <c r="F61" s="103" t="s">
        <v>59</v>
      </c>
      <c r="G61" s="43" t="s">
        <v>58</v>
      </c>
      <c r="H61" s="34"/>
      <c r="I61" s="34"/>
      <c r="J61" s="104" t="s">
        <v>59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60</v>
      </c>
      <c r="E65" s="42"/>
      <c r="F65" s="42"/>
      <c r="G65" s="41" t="s">
        <v>61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58</v>
      </c>
      <c r="E76" s="34"/>
      <c r="F76" s="103" t="s">
        <v>59</v>
      </c>
      <c r="G76" s="43" t="s">
        <v>58</v>
      </c>
      <c r="H76" s="34"/>
      <c r="I76" s="34"/>
      <c r="J76" s="104" t="s">
        <v>59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171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0" t="str">
        <f>E7</f>
        <v>ZTV Pacov II.etapa - pod etapa č.3</v>
      </c>
      <c r="F85" s="241"/>
      <c r="G85" s="241"/>
      <c r="H85" s="241"/>
      <c r="L85" s="32"/>
    </row>
    <row r="86" spans="2:12" ht="12" customHeight="1">
      <c r="B86" s="20"/>
      <c r="C86" s="27" t="s">
        <v>167</v>
      </c>
      <c r="L86" s="20"/>
    </row>
    <row r="87" spans="2:12" s="1" customFormat="1" ht="16.5" customHeight="1">
      <c r="B87" s="32"/>
      <c r="E87" s="240" t="s">
        <v>1334</v>
      </c>
      <c r="F87" s="242"/>
      <c r="G87" s="242"/>
      <c r="H87" s="242"/>
      <c r="L87" s="32"/>
    </row>
    <row r="88" spans="2:12" s="1" customFormat="1" ht="12" customHeight="1">
      <c r="B88" s="32"/>
      <c r="C88" s="27" t="s">
        <v>169</v>
      </c>
      <c r="L88" s="32"/>
    </row>
    <row r="89" spans="2:12" s="1" customFormat="1" ht="16.5" customHeight="1">
      <c r="B89" s="32"/>
      <c r="E89" s="205" t="str">
        <f>E11</f>
        <v>IO-04 - Kanalizace dešťová</v>
      </c>
      <c r="F89" s="242"/>
      <c r="G89" s="242"/>
      <c r="H89" s="242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22</v>
      </c>
      <c r="F91" s="25" t="str">
        <f>F14</f>
        <v>město Pacov</v>
      </c>
      <c r="I91" s="27" t="s">
        <v>24</v>
      </c>
      <c r="J91" s="52" t="str">
        <f>IF(J14="","",J14)</f>
        <v>9. 8. 2024</v>
      </c>
      <c r="L91" s="32"/>
    </row>
    <row r="92" spans="2:12" s="1" customFormat="1" ht="6.95" customHeight="1">
      <c r="B92" s="32"/>
      <c r="L92" s="32"/>
    </row>
    <row r="93" spans="2:12" s="1" customFormat="1" ht="25.7" customHeight="1">
      <c r="B93" s="32"/>
      <c r="C93" s="27" t="s">
        <v>28</v>
      </c>
      <c r="F93" s="25" t="str">
        <f>E17</f>
        <v>město Pacov</v>
      </c>
      <c r="I93" s="27" t="s">
        <v>34</v>
      </c>
      <c r="J93" s="30" t="str">
        <f>E23</f>
        <v>PROJEKT CENTRUM NOVA s.r.o.</v>
      </c>
      <c r="L93" s="32"/>
    </row>
    <row r="94" spans="2:12" s="1" customFormat="1" ht="15.2" customHeight="1">
      <c r="B94" s="32"/>
      <c r="C94" s="27" t="s">
        <v>32</v>
      </c>
      <c r="F94" s="25" t="str">
        <f>IF(E20="","",E20)</f>
        <v>Vyplň údaj</v>
      </c>
      <c r="I94" s="27" t="s">
        <v>39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172</v>
      </c>
      <c r="D96" s="97"/>
      <c r="E96" s="97"/>
      <c r="F96" s="97"/>
      <c r="G96" s="97"/>
      <c r="H96" s="97"/>
      <c r="I96" s="97"/>
      <c r="J96" s="106" t="s">
        <v>173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174</v>
      </c>
      <c r="J98" s="66">
        <f>J127</f>
        <v>0</v>
      </c>
      <c r="L98" s="32"/>
      <c r="AU98" s="17" t="s">
        <v>175</v>
      </c>
    </row>
    <row r="99" spans="2:47" s="8" customFormat="1" ht="24.95" customHeight="1">
      <c r="B99" s="108"/>
      <c r="D99" s="109" t="s">
        <v>262</v>
      </c>
      <c r="E99" s="110"/>
      <c r="F99" s="110"/>
      <c r="G99" s="110"/>
      <c r="H99" s="110"/>
      <c r="I99" s="110"/>
      <c r="J99" s="111">
        <f>J128</f>
        <v>0</v>
      </c>
      <c r="L99" s="108"/>
    </row>
    <row r="100" spans="2:47" s="9" customFormat="1" ht="19.899999999999999" customHeight="1">
      <c r="B100" s="112"/>
      <c r="D100" s="113" t="s">
        <v>263</v>
      </c>
      <c r="E100" s="114"/>
      <c r="F100" s="114"/>
      <c r="G100" s="114"/>
      <c r="H100" s="114"/>
      <c r="I100" s="114"/>
      <c r="J100" s="115">
        <f>J129</f>
        <v>0</v>
      </c>
      <c r="L100" s="112"/>
    </row>
    <row r="101" spans="2:47" s="9" customFormat="1" ht="14.85" customHeight="1">
      <c r="B101" s="112"/>
      <c r="D101" s="113" t="s">
        <v>912</v>
      </c>
      <c r="E101" s="114"/>
      <c r="F101" s="114"/>
      <c r="G101" s="114"/>
      <c r="H101" s="114"/>
      <c r="I101" s="114"/>
      <c r="J101" s="115">
        <f>J271</f>
        <v>0</v>
      </c>
      <c r="L101" s="112"/>
    </row>
    <row r="102" spans="2:47" s="9" customFormat="1" ht="19.899999999999999" customHeight="1">
      <c r="B102" s="112"/>
      <c r="D102" s="113" t="s">
        <v>743</v>
      </c>
      <c r="E102" s="114"/>
      <c r="F102" s="114"/>
      <c r="G102" s="114"/>
      <c r="H102" s="114"/>
      <c r="I102" s="114"/>
      <c r="J102" s="115">
        <f>J276</f>
        <v>0</v>
      </c>
      <c r="L102" s="112"/>
    </row>
    <row r="103" spans="2:47" s="9" customFormat="1" ht="19.899999999999999" customHeight="1">
      <c r="B103" s="112"/>
      <c r="D103" s="113" t="s">
        <v>913</v>
      </c>
      <c r="E103" s="114"/>
      <c r="F103" s="114"/>
      <c r="G103" s="114"/>
      <c r="H103" s="114"/>
      <c r="I103" s="114"/>
      <c r="J103" s="115">
        <f>J283</f>
        <v>0</v>
      </c>
      <c r="L103" s="112"/>
    </row>
    <row r="104" spans="2:47" s="9" customFormat="1" ht="19.899999999999999" customHeight="1">
      <c r="B104" s="112"/>
      <c r="D104" s="113" t="s">
        <v>914</v>
      </c>
      <c r="E104" s="114"/>
      <c r="F104" s="114"/>
      <c r="G104" s="114"/>
      <c r="H104" s="114"/>
      <c r="I104" s="114"/>
      <c r="J104" s="115">
        <f>J306</f>
        <v>0</v>
      </c>
      <c r="L104" s="112"/>
    </row>
    <row r="105" spans="2:47" s="9" customFormat="1" ht="19.899999999999999" customHeight="1">
      <c r="B105" s="112"/>
      <c r="D105" s="113" t="s">
        <v>746</v>
      </c>
      <c r="E105" s="114"/>
      <c r="F105" s="114"/>
      <c r="G105" s="114"/>
      <c r="H105" s="114"/>
      <c r="I105" s="114"/>
      <c r="J105" s="115">
        <f>J370</f>
        <v>0</v>
      </c>
      <c r="L105" s="112"/>
    </row>
    <row r="106" spans="2:47" s="1" customFormat="1" ht="21.75" customHeight="1">
      <c r="B106" s="32"/>
      <c r="L106" s="32"/>
    </row>
    <row r="107" spans="2:47" s="1" customFormat="1" ht="6.95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2"/>
    </row>
    <row r="111" spans="2:47" s="1" customFormat="1" ht="6.95" customHeight="1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2"/>
    </row>
    <row r="112" spans="2:47" s="1" customFormat="1" ht="24.95" customHeight="1">
      <c r="B112" s="32"/>
      <c r="C112" s="21" t="s">
        <v>178</v>
      </c>
      <c r="L112" s="32"/>
    </row>
    <row r="113" spans="2:63" s="1" customFormat="1" ht="6.95" customHeight="1">
      <c r="B113" s="32"/>
      <c r="L113" s="32"/>
    </row>
    <row r="114" spans="2:63" s="1" customFormat="1" ht="12" customHeight="1">
      <c r="B114" s="32"/>
      <c r="C114" s="27" t="s">
        <v>16</v>
      </c>
      <c r="L114" s="32"/>
    </row>
    <row r="115" spans="2:63" s="1" customFormat="1" ht="16.5" customHeight="1">
      <c r="B115" s="32"/>
      <c r="E115" s="240" t="str">
        <f>E7</f>
        <v>ZTV Pacov II.etapa - pod etapa č.3</v>
      </c>
      <c r="F115" s="241"/>
      <c r="G115" s="241"/>
      <c r="H115" s="241"/>
      <c r="L115" s="32"/>
    </row>
    <row r="116" spans="2:63" ht="12" customHeight="1">
      <c r="B116" s="20"/>
      <c r="C116" s="27" t="s">
        <v>167</v>
      </c>
      <c r="L116" s="20"/>
    </row>
    <row r="117" spans="2:63" s="1" customFormat="1" ht="16.5" customHeight="1">
      <c r="B117" s="32"/>
      <c r="E117" s="240" t="s">
        <v>1334</v>
      </c>
      <c r="F117" s="242"/>
      <c r="G117" s="242"/>
      <c r="H117" s="242"/>
      <c r="L117" s="32"/>
    </row>
    <row r="118" spans="2:63" s="1" customFormat="1" ht="12" customHeight="1">
      <c r="B118" s="32"/>
      <c r="C118" s="27" t="s">
        <v>169</v>
      </c>
      <c r="L118" s="32"/>
    </row>
    <row r="119" spans="2:63" s="1" customFormat="1" ht="16.5" customHeight="1">
      <c r="B119" s="32"/>
      <c r="E119" s="205" t="str">
        <f>E11</f>
        <v>IO-04 - Kanalizace dešťová</v>
      </c>
      <c r="F119" s="242"/>
      <c r="G119" s="242"/>
      <c r="H119" s="242"/>
      <c r="L119" s="32"/>
    </row>
    <row r="120" spans="2:63" s="1" customFormat="1" ht="6.95" customHeight="1">
      <c r="B120" s="32"/>
      <c r="L120" s="32"/>
    </row>
    <row r="121" spans="2:63" s="1" customFormat="1" ht="12" customHeight="1">
      <c r="B121" s="32"/>
      <c r="C121" s="27" t="s">
        <v>22</v>
      </c>
      <c r="F121" s="25" t="str">
        <f>F14</f>
        <v>město Pacov</v>
      </c>
      <c r="I121" s="27" t="s">
        <v>24</v>
      </c>
      <c r="J121" s="52" t="str">
        <f>IF(J14="","",J14)</f>
        <v>9. 8. 2024</v>
      </c>
      <c r="L121" s="32"/>
    </row>
    <row r="122" spans="2:63" s="1" customFormat="1" ht="6.95" customHeight="1">
      <c r="B122" s="32"/>
      <c r="L122" s="32"/>
    </row>
    <row r="123" spans="2:63" s="1" customFormat="1" ht="25.7" customHeight="1">
      <c r="B123" s="32"/>
      <c r="C123" s="27" t="s">
        <v>28</v>
      </c>
      <c r="F123" s="25" t="str">
        <f>E17</f>
        <v>město Pacov</v>
      </c>
      <c r="I123" s="27" t="s">
        <v>34</v>
      </c>
      <c r="J123" s="30" t="str">
        <f>E23</f>
        <v>PROJEKT CENTRUM NOVA s.r.o.</v>
      </c>
      <c r="L123" s="32"/>
    </row>
    <row r="124" spans="2:63" s="1" customFormat="1" ht="15.2" customHeight="1">
      <c r="B124" s="32"/>
      <c r="C124" s="27" t="s">
        <v>32</v>
      </c>
      <c r="F124" s="25" t="str">
        <f>IF(E20="","",E20)</f>
        <v>Vyplň údaj</v>
      </c>
      <c r="I124" s="27" t="s">
        <v>39</v>
      </c>
      <c r="J124" s="30" t="str">
        <f>E26</f>
        <v xml:space="preserve"> </v>
      </c>
      <c r="L124" s="32"/>
    </row>
    <row r="125" spans="2:63" s="1" customFormat="1" ht="10.35" customHeight="1">
      <c r="B125" s="32"/>
      <c r="L125" s="32"/>
    </row>
    <row r="126" spans="2:63" s="10" customFormat="1" ht="29.25" customHeight="1">
      <c r="B126" s="116"/>
      <c r="C126" s="117" t="s">
        <v>179</v>
      </c>
      <c r="D126" s="118" t="s">
        <v>68</v>
      </c>
      <c r="E126" s="118" t="s">
        <v>64</v>
      </c>
      <c r="F126" s="118" t="s">
        <v>65</v>
      </c>
      <c r="G126" s="118" t="s">
        <v>180</v>
      </c>
      <c r="H126" s="118" t="s">
        <v>181</v>
      </c>
      <c r="I126" s="118" t="s">
        <v>182</v>
      </c>
      <c r="J126" s="118" t="s">
        <v>173</v>
      </c>
      <c r="K126" s="119" t="s">
        <v>183</v>
      </c>
      <c r="L126" s="116"/>
      <c r="M126" s="59" t="s">
        <v>1</v>
      </c>
      <c r="N126" s="60" t="s">
        <v>47</v>
      </c>
      <c r="O126" s="60" t="s">
        <v>184</v>
      </c>
      <c r="P126" s="60" t="s">
        <v>185</v>
      </c>
      <c r="Q126" s="60" t="s">
        <v>186</v>
      </c>
      <c r="R126" s="60" t="s">
        <v>187</v>
      </c>
      <c r="S126" s="60" t="s">
        <v>188</v>
      </c>
      <c r="T126" s="61" t="s">
        <v>189</v>
      </c>
    </row>
    <row r="127" spans="2:63" s="1" customFormat="1" ht="22.9" customHeight="1">
      <c r="B127" s="32"/>
      <c r="C127" s="64" t="s">
        <v>190</v>
      </c>
      <c r="J127" s="120">
        <f>BK127</f>
        <v>0</v>
      </c>
      <c r="L127" s="32"/>
      <c r="M127" s="62"/>
      <c r="N127" s="53"/>
      <c r="O127" s="53"/>
      <c r="P127" s="121">
        <f>P128</f>
        <v>0</v>
      </c>
      <c r="Q127" s="53"/>
      <c r="R127" s="121">
        <f>R128</f>
        <v>419.00498770000007</v>
      </c>
      <c r="S127" s="53"/>
      <c r="T127" s="122">
        <f>T128</f>
        <v>0</v>
      </c>
      <c r="AT127" s="17" t="s">
        <v>82</v>
      </c>
      <c r="AU127" s="17" t="s">
        <v>175</v>
      </c>
      <c r="BK127" s="123">
        <f>BK128</f>
        <v>0</v>
      </c>
    </row>
    <row r="128" spans="2:63" s="11" customFormat="1" ht="25.9" customHeight="1">
      <c r="B128" s="124"/>
      <c r="D128" s="125" t="s">
        <v>82</v>
      </c>
      <c r="E128" s="126" t="s">
        <v>266</v>
      </c>
      <c r="F128" s="126" t="s">
        <v>267</v>
      </c>
      <c r="I128" s="127"/>
      <c r="J128" s="128">
        <f>BK128</f>
        <v>0</v>
      </c>
      <c r="L128" s="124"/>
      <c r="M128" s="129"/>
      <c r="P128" s="130">
        <f>P129+P276+P283+P306+P370</f>
        <v>0</v>
      </c>
      <c r="R128" s="130">
        <f>R129+R276+R283+R306+R370</f>
        <v>419.00498770000007</v>
      </c>
      <c r="T128" s="131">
        <f>T129+T276+T283+T306+T370</f>
        <v>0</v>
      </c>
      <c r="AR128" s="125" t="s">
        <v>21</v>
      </c>
      <c r="AT128" s="132" t="s">
        <v>82</v>
      </c>
      <c r="AU128" s="132" t="s">
        <v>83</v>
      </c>
      <c r="AY128" s="125" t="s">
        <v>194</v>
      </c>
      <c r="BK128" s="133">
        <f>BK129+BK276+BK283+BK306+BK370</f>
        <v>0</v>
      </c>
    </row>
    <row r="129" spans="2:65" s="11" customFormat="1" ht="22.9" customHeight="1">
      <c r="B129" s="124"/>
      <c r="D129" s="125" t="s">
        <v>82</v>
      </c>
      <c r="E129" s="134" t="s">
        <v>21</v>
      </c>
      <c r="F129" s="134" t="s">
        <v>268</v>
      </c>
      <c r="I129" s="127"/>
      <c r="J129" s="135">
        <f>BK129</f>
        <v>0</v>
      </c>
      <c r="L129" s="124"/>
      <c r="M129" s="129"/>
      <c r="P129" s="130">
        <f>P130+SUM(P131:P271)</f>
        <v>0</v>
      </c>
      <c r="R129" s="130">
        <f>R130+SUM(R131:R271)</f>
        <v>304.28077770000004</v>
      </c>
      <c r="T129" s="131">
        <f>T130+SUM(T131:T271)</f>
        <v>0</v>
      </c>
      <c r="AR129" s="125" t="s">
        <v>21</v>
      </c>
      <c r="AT129" s="132" t="s">
        <v>82</v>
      </c>
      <c r="AU129" s="132" t="s">
        <v>21</v>
      </c>
      <c r="AY129" s="125" t="s">
        <v>194</v>
      </c>
      <c r="BK129" s="133">
        <f>BK130+SUM(BK131:BK271)</f>
        <v>0</v>
      </c>
    </row>
    <row r="130" spans="2:65" s="1" customFormat="1" ht="24.2" customHeight="1">
      <c r="B130" s="32"/>
      <c r="C130" s="136" t="s">
        <v>21</v>
      </c>
      <c r="D130" s="136" t="s">
        <v>197</v>
      </c>
      <c r="E130" s="137" t="s">
        <v>915</v>
      </c>
      <c r="F130" s="138" t="s">
        <v>916</v>
      </c>
      <c r="G130" s="139" t="s">
        <v>492</v>
      </c>
      <c r="H130" s="140">
        <v>1</v>
      </c>
      <c r="I130" s="141"/>
      <c r="J130" s="142">
        <f>ROUND(I130*H130,2)</f>
        <v>0</v>
      </c>
      <c r="K130" s="138" t="s">
        <v>272</v>
      </c>
      <c r="L130" s="32"/>
      <c r="M130" s="143" t="s">
        <v>1</v>
      </c>
      <c r="N130" s="144" t="s">
        <v>48</v>
      </c>
      <c r="P130" s="145">
        <f>O130*H130</f>
        <v>0</v>
      </c>
      <c r="Q130" s="145">
        <v>8.6800000000000002E-3</v>
      </c>
      <c r="R130" s="145">
        <f>Q130*H130</f>
        <v>8.6800000000000002E-3</v>
      </c>
      <c r="S130" s="145">
        <v>0</v>
      </c>
      <c r="T130" s="146">
        <f>S130*H130</f>
        <v>0</v>
      </c>
      <c r="AR130" s="147" t="s">
        <v>193</v>
      </c>
      <c r="AT130" s="147" t="s">
        <v>197</v>
      </c>
      <c r="AU130" s="147" t="s">
        <v>91</v>
      </c>
      <c r="AY130" s="17" t="s">
        <v>194</v>
      </c>
      <c r="BE130" s="148">
        <f>IF(N130="základní",J130,0)</f>
        <v>0</v>
      </c>
      <c r="BF130" s="148">
        <f>IF(N130="snížená",J130,0)</f>
        <v>0</v>
      </c>
      <c r="BG130" s="148">
        <f>IF(N130="zákl. přenesená",J130,0)</f>
        <v>0</v>
      </c>
      <c r="BH130" s="148">
        <f>IF(N130="sníž. přenesená",J130,0)</f>
        <v>0</v>
      </c>
      <c r="BI130" s="148">
        <f>IF(N130="nulová",J130,0)</f>
        <v>0</v>
      </c>
      <c r="BJ130" s="17" t="s">
        <v>21</v>
      </c>
      <c r="BK130" s="148">
        <f>ROUND(I130*H130,2)</f>
        <v>0</v>
      </c>
      <c r="BL130" s="17" t="s">
        <v>193</v>
      </c>
      <c r="BM130" s="147" t="s">
        <v>1336</v>
      </c>
    </row>
    <row r="131" spans="2:65" s="1" customFormat="1" ht="58.5">
      <c r="B131" s="32"/>
      <c r="D131" s="149" t="s">
        <v>202</v>
      </c>
      <c r="F131" s="150" t="s">
        <v>918</v>
      </c>
      <c r="I131" s="151"/>
      <c r="L131" s="32"/>
      <c r="M131" s="152"/>
      <c r="T131" s="56"/>
      <c r="AT131" s="17" t="s">
        <v>202</v>
      </c>
      <c r="AU131" s="17" t="s">
        <v>91</v>
      </c>
    </row>
    <row r="132" spans="2:65" s="1" customFormat="1" ht="11.25">
      <c r="B132" s="32"/>
      <c r="D132" s="156" t="s">
        <v>275</v>
      </c>
      <c r="F132" s="157" t="s">
        <v>919</v>
      </c>
      <c r="I132" s="151"/>
      <c r="L132" s="32"/>
      <c r="M132" s="152"/>
      <c r="T132" s="56"/>
      <c r="AT132" s="17" t="s">
        <v>275</v>
      </c>
      <c r="AU132" s="17" t="s">
        <v>91</v>
      </c>
    </row>
    <row r="133" spans="2:65" s="1" customFormat="1" ht="24.2" customHeight="1">
      <c r="B133" s="32"/>
      <c r="C133" s="136" t="s">
        <v>91</v>
      </c>
      <c r="D133" s="136" t="s">
        <v>197</v>
      </c>
      <c r="E133" s="137" t="s">
        <v>920</v>
      </c>
      <c r="F133" s="138" t="s">
        <v>921</v>
      </c>
      <c r="G133" s="139" t="s">
        <v>492</v>
      </c>
      <c r="H133" s="140">
        <v>2</v>
      </c>
      <c r="I133" s="141"/>
      <c r="J133" s="142">
        <f>ROUND(I133*H133,2)</f>
        <v>0</v>
      </c>
      <c r="K133" s="138" t="s">
        <v>272</v>
      </c>
      <c r="L133" s="32"/>
      <c r="M133" s="143" t="s">
        <v>1</v>
      </c>
      <c r="N133" s="144" t="s">
        <v>48</v>
      </c>
      <c r="P133" s="145">
        <f>O133*H133</f>
        <v>0</v>
      </c>
      <c r="Q133" s="145">
        <v>1.269E-2</v>
      </c>
      <c r="R133" s="145">
        <f>Q133*H133</f>
        <v>2.538E-2</v>
      </c>
      <c r="S133" s="145">
        <v>0</v>
      </c>
      <c r="T133" s="146">
        <f>S133*H133</f>
        <v>0</v>
      </c>
      <c r="AR133" s="147" t="s">
        <v>193</v>
      </c>
      <c r="AT133" s="147" t="s">
        <v>197</v>
      </c>
      <c r="AU133" s="147" t="s">
        <v>91</v>
      </c>
      <c r="AY133" s="17" t="s">
        <v>194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7" t="s">
        <v>21</v>
      </c>
      <c r="BK133" s="148">
        <f>ROUND(I133*H133,2)</f>
        <v>0</v>
      </c>
      <c r="BL133" s="17" t="s">
        <v>193</v>
      </c>
      <c r="BM133" s="147" t="s">
        <v>1337</v>
      </c>
    </row>
    <row r="134" spans="2:65" s="1" customFormat="1" ht="58.5">
      <c r="B134" s="32"/>
      <c r="D134" s="149" t="s">
        <v>202</v>
      </c>
      <c r="F134" s="150" t="s">
        <v>923</v>
      </c>
      <c r="I134" s="151"/>
      <c r="L134" s="32"/>
      <c r="M134" s="152"/>
      <c r="T134" s="56"/>
      <c r="AT134" s="17" t="s">
        <v>202</v>
      </c>
      <c r="AU134" s="17" t="s">
        <v>91</v>
      </c>
    </row>
    <row r="135" spans="2:65" s="1" customFormat="1" ht="11.25">
      <c r="B135" s="32"/>
      <c r="D135" s="156" t="s">
        <v>275</v>
      </c>
      <c r="F135" s="157" t="s">
        <v>924</v>
      </c>
      <c r="I135" s="151"/>
      <c r="L135" s="32"/>
      <c r="M135" s="152"/>
      <c r="T135" s="56"/>
      <c r="AT135" s="17" t="s">
        <v>275</v>
      </c>
      <c r="AU135" s="17" t="s">
        <v>91</v>
      </c>
    </row>
    <row r="136" spans="2:65" s="1" customFormat="1" ht="24.2" customHeight="1">
      <c r="B136" s="32"/>
      <c r="C136" s="136" t="s">
        <v>208</v>
      </c>
      <c r="D136" s="136" t="s">
        <v>197</v>
      </c>
      <c r="E136" s="137" t="s">
        <v>925</v>
      </c>
      <c r="F136" s="138" t="s">
        <v>926</v>
      </c>
      <c r="G136" s="139" t="s">
        <v>492</v>
      </c>
      <c r="H136" s="140">
        <v>1</v>
      </c>
      <c r="I136" s="141"/>
      <c r="J136" s="142">
        <f>ROUND(I136*H136,2)</f>
        <v>0</v>
      </c>
      <c r="K136" s="138" t="s">
        <v>272</v>
      </c>
      <c r="L136" s="32"/>
      <c r="M136" s="143" t="s">
        <v>1</v>
      </c>
      <c r="N136" s="144" t="s">
        <v>48</v>
      </c>
      <c r="P136" s="145">
        <f>O136*H136</f>
        <v>0</v>
      </c>
      <c r="Q136" s="145">
        <v>3.6900000000000002E-2</v>
      </c>
      <c r="R136" s="145">
        <f>Q136*H136</f>
        <v>3.6900000000000002E-2</v>
      </c>
      <c r="S136" s="145">
        <v>0</v>
      </c>
      <c r="T136" s="146">
        <f>S136*H136</f>
        <v>0</v>
      </c>
      <c r="AR136" s="147" t="s">
        <v>193</v>
      </c>
      <c r="AT136" s="147" t="s">
        <v>197</v>
      </c>
      <c r="AU136" s="147" t="s">
        <v>91</v>
      </c>
      <c r="AY136" s="17" t="s">
        <v>194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7" t="s">
        <v>21</v>
      </c>
      <c r="BK136" s="148">
        <f>ROUND(I136*H136,2)</f>
        <v>0</v>
      </c>
      <c r="BL136" s="17" t="s">
        <v>193</v>
      </c>
      <c r="BM136" s="147" t="s">
        <v>1338</v>
      </c>
    </row>
    <row r="137" spans="2:65" s="1" customFormat="1" ht="58.5">
      <c r="B137" s="32"/>
      <c r="D137" s="149" t="s">
        <v>202</v>
      </c>
      <c r="F137" s="150" t="s">
        <v>928</v>
      </c>
      <c r="I137" s="151"/>
      <c r="L137" s="32"/>
      <c r="M137" s="152"/>
      <c r="T137" s="56"/>
      <c r="AT137" s="17" t="s">
        <v>202</v>
      </c>
      <c r="AU137" s="17" t="s">
        <v>91</v>
      </c>
    </row>
    <row r="138" spans="2:65" s="1" customFormat="1" ht="11.25">
      <c r="B138" s="32"/>
      <c r="D138" s="156" t="s">
        <v>275</v>
      </c>
      <c r="F138" s="157" t="s">
        <v>929</v>
      </c>
      <c r="I138" s="151"/>
      <c r="L138" s="32"/>
      <c r="M138" s="152"/>
      <c r="T138" s="56"/>
      <c r="AT138" s="17" t="s">
        <v>275</v>
      </c>
      <c r="AU138" s="17" t="s">
        <v>91</v>
      </c>
    </row>
    <row r="139" spans="2:65" s="1" customFormat="1" ht="33" customHeight="1">
      <c r="B139" s="32"/>
      <c r="C139" s="136" t="s">
        <v>193</v>
      </c>
      <c r="D139" s="136" t="s">
        <v>197</v>
      </c>
      <c r="E139" s="137" t="s">
        <v>1339</v>
      </c>
      <c r="F139" s="138" t="s">
        <v>1340</v>
      </c>
      <c r="G139" s="139" t="s">
        <v>279</v>
      </c>
      <c r="H139" s="140">
        <v>26.785</v>
      </c>
      <c r="I139" s="141"/>
      <c r="J139" s="142">
        <f>ROUND(I139*H139,2)</f>
        <v>0</v>
      </c>
      <c r="K139" s="138" t="s">
        <v>272</v>
      </c>
      <c r="L139" s="32"/>
      <c r="M139" s="143" t="s">
        <v>1</v>
      </c>
      <c r="N139" s="144" t="s">
        <v>48</v>
      </c>
      <c r="P139" s="145">
        <f>O139*H139</f>
        <v>0</v>
      </c>
      <c r="Q139" s="145">
        <v>0</v>
      </c>
      <c r="R139" s="145">
        <f>Q139*H139</f>
        <v>0</v>
      </c>
      <c r="S139" s="145">
        <v>0</v>
      </c>
      <c r="T139" s="146">
        <f>S139*H139</f>
        <v>0</v>
      </c>
      <c r="AR139" s="147" t="s">
        <v>193</v>
      </c>
      <c r="AT139" s="147" t="s">
        <v>197</v>
      </c>
      <c r="AU139" s="147" t="s">
        <v>91</v>
      </c>
      <c r="AY139" s="17" t="s">
        <v>194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7" t="s">
        <v>21</v>
      </c>
      <c r="BK139" s="148">
        <f>ROUND(I139*H139,2)</f>
        <v>0</v>
      </c>
      <c r="BL139" s="17" t="s">
        <v>193</v>
      </c>
      <c r="BM139" s="147" t="s">
        <v>1341</v>
      </c>
    </row>
    <row r="140" spans="2:65" s="1" customFormat="1" ht="29.25">
      <c r="B140" s="32"/>
      <c r="D140" s="149" t="s">
        <v>202</v>
      </c>
      <c r="F140" s="150" t="s">
        <v>1342</v>
      </c>
      <c r="I140" s="151"/>
      <c r="L140" s="32"/>
      <c r="M140" s="152"/>
      <c r="T140" s="56"/>
      <c r="AT140" s="17" t="s">
        <v>202</v>
      </c>
      <c r="AU140" s="17" t="s">
        <v>91</v>
      </c>
    </row>
    <row r="141" spans="2:65" s="1" customFormat="1" ht="11.25">
      <c r="B141" s="32"/>
      <c r="D141" s="156" t="s">
        <v>275</v>
      </c>
      <c r="F141" s="157" t="s">
        <v>1343</v>
      </c>
      <c r="I141" s="151"/>
      <c r="L141" s="32"/>
      <c r="M141" s="152"/>
      <c r="T141" s="56"/>
      <c r="AT141" s="17" t="s">
        <v>275</v>
      </c>
      <c r="AU141" s="17" t="s">
        <v>91</v>
      </c>
    </row>
    <row r="142" spans="2:65" s="12" customFormat="1" ht="11.25">
      <c r="B142" s="158"/>
      <c r="D142" s="149" t="s">
        <v>283</v>
      </c>
      <c r="E142" s="159" t="s">
        <v>1</v>
      </c>
      <c r="F142" s="160" t="s">
        <v>1344</v>
      </c>
      <c r="H142" s="161">
        <v>178.56899999999999</v>
      </c>
      <c r="I142" s="162"/>
      <c r="L142" s="158"/>
      <c r="M142" s="163"/>
      <c r="T142" s="164"/>
      <c r="AT142" s="159" t="s">
        <v>283</v>
      </c>
      <c r="AU142" s="159" t="s">
        <v>91</v>
      </c>
      <c r="AV142" s="12" t="s">
        <v>91</v>
      </c>
      <c r="AW142" s="12" t="s">
        <v>38</v>
      </c>
      <c r="AX142" s="12" t="s">
        <v>21</v>
      </c>
      <c r="AY142" s="159" t="s">
        <v>194</v>
      </c>
    </row>
    <row r="143" spans="2:65" s="12" customFormat="1" ht="11.25">
      <c r="B143" s="158"/>
      <c r="D143" s="149" t="s">
        <v>283</v>
      </c>
      <c r="F143" s="160" t="s">
        <v>1345</v>
      </c>
      <c r="H143" s="161">
        <v>26.785</v>
      </c>
      <c r="I143" s="162"/>
      <c r="L143" s="158"/>
      <c r="M143" s="163"/>
      <c r="T143" s="164"/>
      <c r="AT143" s="159" t="s">
        <v>283</v>
      </c>
      <c r="AU143" s="159" t="s">
        <v>91</v>
      </c>
      <c r="AV143" s="12" t="s">
        <v>91</v>
      </c>
      <c r="AW143" s="12" t="s">
        <v>4</v>
      </c>
      <c r="AX143" s="12" t="s">
        <v>21</v>
      </c>
      <c r="AY143" s="159" t="s">
        <v>194</v>
      </c>
    </row>
    <row r="144" spans="2:65" s="1" customFormat="1" ht="33" customHeight="1">
      <c r="B144" s="32"/>
      <c r="C144" s="136" t="s">
        <v>217</v>
      </c>
      <c r="D144" s="136" t="s">
        <v>197</v>
      </c>
      <c r="E144" s="137" t="s">
        <v>1346</v>
      </c>
      <c r="F144" s="138" t="s">
        <v>1347</v>
      </c>
      <c r="G144" s="139" t="s">
        <v>279</v>
      </c>
      <c r="H144" s="140">
        <v>26.785</v>
      </c>
      <c r="I144" s="141"/>
      <c r="J144" s="142">
        <f>ROUND(I144*H144,2)</f>
        <v>0</v>
      </c>
      <c r="K144" s="138" t="s">
        <v>272</v>
      </c>
      <c r="L144" s="32"/>
      <c r="M144" s="143" t="s">
        <v>1</v>
      </c>
      <c r="N144" s="144" t="s">
        <v>48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193</v>
      </c>
      <c r="AT144" s="147" t="s">
        <v>197</v>
      </c>
      <c r="AU144" s="147" t="s">
        <v>91</v>
      </c>
      <c r="AY144" s="17" t="s">
        <v>194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7" t="s">
        <v>21</v>
      </c>
      <c r="BK144" s="148">
        <f>ROUND(I144*H144,2)</f>
        <v>0</v>
      </c>
      <c r="BL144" s="17" t="s">
        <v>193</v>
      </c>
      <c r="BM144" s="147" t="s">
        <v>1348</v>
      </c>
    </row>
    <row r="145" spans="2:65" s="1" customFormat="1" ht="29.25">
      <c r="B145" s="32"/>
      <c r="D145" s="149" t="s">
        <v>202</v>
      </c>
      <c r="F145" s="150" t="s">
        <v>1349</v>
      </c>
      <c r="I145" s="151"/>
      <c r="L145" s="32"/>
      <c r="M145" s="152"/>
      <c r="T145" s="56"/>
      <c r="AT145" s="17" t="s">
        <v>202</v>
      </c>
      <c r="AU145" s="17" t="s">
        <v>91</v>
      </c>
    </row>
    <row r="146" spans="2:65" s="1" customFormat="1" ht="11.25">
      <c r="B146" s="32"/>
      <c r="D146" s="156" t="s">
        <v>275</v>
      </c>
      <c r="F146" s="157" t="s">
        <v>1350</v>
      </c>
      <c r="I146" s="151"/>
      <c r="L146" s="32"/>
      <c r="M146" s="152"/>
      <c r="T146" s="56"/>
      <c r="AT146" s="17" t="s">
        <v>275</v>
      </c>
      <c r="AU146" s="17" t="s">
        <v>91</v>
      </c>
    </row>
    <row r="147" spans="2:65" s="12" customFormat="1" ht="11.25">
      <c r="B147" s="158"/>
      <c r="D147" s="149" t="s">
        <v>283</v>
      </c>
      <c r="F147" s="160" t="s">
        <v>1345</v>
      </c>
      <c r="H147" s="161">
        <v>26.785</v>
      </c>
      <c r="I147" s="162"/>
      <c r="L147" s="158"/>
      <c r="M147" s="163"/>
      <c r="T147" s="164"/>
      <c r="AT147" s="159" t="s">
        <v>283</v>
      </c>
      <c r="AU147" s="159" t="s">
        <v>91</v>
      </c>
      <c r="AV147" s="12" t="s">
        <v>91</v>
      </c>
      <c r="AW147" s="12" t="s">
        <v>4</v>
      </c>
      <c r="AX147" s="12" t="s">
        <v>21</v>
      </c>
      <c r="AY147" s="159" t="s">
        <v>194</v>
      </c>
    </row>
    <row r="148" spans="2:65" s="1" customFormat="1" ht="33" customHeight="1">
      <c r="B148" s="32"/>
      <c r="C148" s="136" t="s">
        <v>222</v>
      </c>
      <c r="D148" s="136" t="s">
        <v>197</v>
      </c>
      <c r="E148" s="137" t="s">
        <v>1351</v>
      </c>
      <c r="F148" s="138" t="s">
        <v>1352</v>
      </c>
      <c r="G148" s="139" t="s">
        <v>279</v>
      </c>
      <c r="H148" s="140">
        <v>35.713999999999999</v>
      </c>
      <c r="I148" s="141"/>
      <c r="J148" s="142">
        <f>ROUND(I148*H148,2)</f>
        <v>0</v>
      </c>
      <c r="K148" s="138" t="s">
        <v>272</v>
      </c>
      <c r="L148" s="32"/>
      <c r="M148" s="143" t="s">
        <v>1</v>
      </c>
      <c r="N148" s="144" t="s">
        <v>48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193</v>
      </c>
      <c r="AT148" s="147" t="s">
        <v>197</v>
      </c>
      <c r="AU148" s="147" t="s">
        <v>91</v>
      </c>
      <c r="AY148" s="17" t="s">
        <v>194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7" t="s">
        <v>21</v>
      </c>
      <c r="BK148" s="148">
        <f>ROUND(I148*H148,2)</f>
        <v>0</v>
      </c>
      <c r="BL148" s="17" t="s">
        <v>193</v>
      </c>
      <c r="BM148" s="147" t="s">
        <v>1353</v>
      </c>
    </row>
    <row r="149" spans="2:65" s="1" customFormat="1" ht="29.25">
      <c r="B149" s="32"/>
      <c r="D149" s="149" t="s">
        <v>202</v>
      </c>
      <c r="F149" s="150" t="s">
        <v>1354</v>
      </c>
      <c r="I149" s="151"/>
      <c r="L149" s="32"/>
      <c r="M149" s="152"/>
      <c r="T149" s="56"/>
      <c r="AT149" s="17" t="s">
        <v>202</v>
      </c>
      <c r="AU149" s="17" t="s">
        <v>91</v>
      </c>
    </row>
    <row r="150" spans="2:65" s="1" customFormat="1" ht="11.25">
      <c r="B150" s="32"/>
      <c r="D150" s="156" t="s">
        <v>275</v>
      </c>
      <c r="F150" s="157" t="s">
        <v>1355</v>
      </c>
      <c r="I150" s="151"/>
      <c r="L150" s="32"/>
      <c r="M150" s="152"/>
      <c r="T150" s="56"/>
      <c r="AT150" s="17" t="s">
        <v>275</v>
      </c>
      <c r="AU150" s="17" t="s">
        <v>91</v>
      </c>
    </row>
    <row r="151" spans="2:65" s="12" customFormat="1" ht="11.25">
      <c r="B151" s="158"/>
      <c r="D151" s="149" t="s">
        <v>283</v>
      </c>
      <c r="F151" s="160" t="s">
        <v>1356</v>
      </c>
      <c r="H151" s="161">
        <v>35.713999999999999</v>
      </c>
      <c r="I151" s="162"/>
      <c r="L151" s="158"/>
      <c r="M151" s="163"/>
      <c r="T151" s="164"/>
      <c r="AT151" s="159" t="s">
        <v>283</v>
      </c>
      <c r="AU151" s="159" t="s">
        <v>91</v>
      </c>
      <c r="AV151" s="12" t="s">
        <v>91</v>
      </c>
      <c r="AW151" s="12" t="s">
        <v>4</v>
      </c>
      <c r="AX151" s="12" t="s">
        <v>21</v>
      </c>
      <c r="AY151" s="159" t="s">
        <v>194</v>
      </c>
    </row>
    <row r="152" spans="2:65" s="1" customFormat="1" ht="33" customHeight="1">
      <c r="B152" s="32"/>
      <c r="C152" s="136" t="s">
        <v>227</v>
      </c>
      <c r="D152" s="136" t="s">
        <v>197</v>
      </c>
      <c r="E152" s="137" t="s">
        <v>1357</v>
      </c>
      <c r="F152" s="138" t="s">
        <v>1358</v>
      </c>
      <c r="G152" s="139" t="s">
        <v>279</v>
      </c>
      <c r="H152" s="140">
        <v>53.570999999999998</v>
      </c>
      <c r="I152" s="141"/>
      <c r="J152" s="142">
        <f>ROUND(I152*H152,2)</f>
        <v>0</v>
      </c>
      <c r="K152" s="138" t="s">
        <v>272</v>
      </c>
      <c r="L152" s="32"/>
      <c r="M152" s="143" t="s">
        <v>1</v>
      </c>
      <c r="N152" s="144" t="s">
        <v>48</v>
      </c>
      <c r="P152" s="145">
        <f>O152*H152</f>
        <v>0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193</v>
      </c>
      <c r="AT152" s="147" t="s">
        <v>197</v>
      </c>
      <c r="AU152" s="147" t="s">
        <v>91</v>
      </c>
      <c r="AY152" s="17" t="s">
        <v>194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7" t="s">
        <v>21</v>
      </c>
      <c r="BK152" s="148">
        <f>ROUND(I152*H152,2)</f>
        <v>0</v>
      </c>
      <c r="BL152" s="17" t="s">
        <v>193</v>
      </c>
      <c r="BM152" s="147" t="s">
        <v>1359</v>
      </c>
    </row>
    <row r="153" spans="2:65" s="1" customFormat="1" ht="29.25">
      <c r="B153" s="32"/>
      <c r="D153" s="149" t="s">
        <v>202</v>
      </c>
      <c r="F153" s="150" t="s">
        <v>1360</v>
      </c>
      <c r="I153" s="151"/>
      <c r="L153" s="32"/>
      <c r="M153" s="152"/>
      <c r="T153" s="56"/>
      <c r="AT153" s="17" t="s">
        <v>202</v>
      </c>
      <c r="AU153" s="17" t="s">
        <v>91</v>
      </c>
    </row>
    <row r="154" spans="2:65" s="1" customFormat="1" ht="11.25">
      <c r="B154" s="32"/>
      <c r="D154" s="156" t="s">
        <v>275</v>
      </c>
      <c r="F154" s="157" t="s">
        <v>1361</v>
      </c>
      <c r="I154" s="151"/>
      <c r="L154" s="32"/>
      <c r="M154" s="152"/>
      <c r="T154" s="56"/>
      <c r="AT154" s="17" t="s">
        <v>275</v>
      </c>
      <c r="AU154" s="17" t="s">
        <v>91</v>
      </c>
    </row>
    <row r="155" spans="2:65" s="12" customFormat="1" ht="11.25">
      <c r="B155" s="158"/>
      <c r="D155" s="149" t="s">
        <v>283</v>
      </c>
      <c r="F155" s="160" t="s">
        <v>1362</v>
      </c>
      <c r="H155" s="161">
        <v>53.570999999999998</v>
      </c>
      <c r="I155" s="162"/>
      <c r="L155" s="158"/>
      <c r="M155" s="163"/>
      <c r="T155" s="164"/>
      <c r="AT155" s="159" t="s">
        <v>283</v>
      </c>
      <c r="AU155" s="159" t="s">
        <v>91</v>
      </c>
      <c r="AV155" s="12" t="s">
        <v>91</v>
      </c>
      <c r="AW155" s="12" t="s">
        <v>4</v>
      </c>
      <c r="AX155" s="12" t="s">
        <v>21</v>
      </c>
      <c r="AY155" s="159" t="s">
        <v>194</v>
      </c>
    </row>
    <row r="156" spans="2:65" s="1" customFormat="1" ht="33" customHeight="1">
      <c r="B156" s="32"/>
      <c r="C156" s="136" t="s">
        <v>232</v>
      </c>
      <c r="D156" s="136" t="s">
        <v>197</v>
      </c>
      <c r="E156" s="137" t="s">
        <v>1363</v>
      </c>
      <c r="F156" s="138" t="s">
        <v>1364</v>
      </c>
      <c r="G156" s="139" t="s">
        <v>279</v>
      </c>
      <c r="H156" s="140">
        <v>8.9280000000000008</v>
      </c>
      <c r="I156" s="141"/>
      <c r="J156" s="142">
        <f>ROUND(I156*H156,2)</f>
        <v>0</v>
      </c>
      <c r="K156" s="138" t="s">
        <v>272</v>
      </c>
      <c r="L156" s="32"/>
      <c r="M156" s="143" t="s">
        <v>1</v>
      </c>
      <c r="N156" s="144" t="s">
        <v>48</v>
      </c>
      <c r="P156" s="145">
        <f>O156*H156</f>
        <v>0</v>
      </c>
      <c r="Q156" s="145">
        <v>0</v>
      </c>
      <c r="R156" s="145">
        <f>Q156*H156</f>
        <v>0</v>
      </c>
      <c r="S156" s="145">
        <v>0</v>
      </c>
      <c r="T156" s="146">
        <f>S156*H156</f>
        <v>0</v>
      </c>
      <c r="AR156" s="147" t="s">
        <v>193</v>
      </c>
      <c r="AT156" s="147" t="s">
        <v>197</v>
      </c>
      <c r="AU156" s="147" t="s">
        <v>91</v>
      </c>
      <c r="AY156" s="17" t="s">
        <v>194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17" t="s">
        <v>21</v>
      </c>
      <c r="BK156" s="148">
        <f>ROUND(I156*H156,2)</f>
        <v>0</v>
      </c>
      <c r="BL156" s="17" t="s">
        <v>193</v>
      </c>
      <c r="BM156" s="147" t="s">
        <v>1365</v>
      </c>
    </row>
    <row r="157" spans="2:65" s="1" customFormat="1" ht="29.25">
      <c r="B157" s="32"/>
      <c r="D157" s="149" t="s">
        <v>202</v>
      </c>
      <c r="F157" s="150" t="s">
        <v>1366</v>
      </c>
      <c r="I157" s="151"/>
      <c r="L157" s="32"/>
      <c r="M157" s="152"/>
      <c r="T157" s="56"/>
      <c r="AT157" s="17" t="s">
        <v>202</v>
      </c>
      <c r="AU157" s="17" t="s">
        <v>91</v>
      </c>
    </row>
    <row r="158" spans="2:65" s="1" customFormat="1" ht="11.25">
      <c r="B158" s="32"/>
      <c r="D158" s="156" t="s">
        <v>275</v>
      </c>
      <c r="F158" s="157" t="s">
        <v>1367</v>
      </c>
      <c r="I158" s="151"/>
      <c r="L158" s="32"/>
      <c r="M158" s="152"/>
      <c r="T158" s="56"/>
      <c r="AT158" s="17" t="s">
        <v>275</v>
      </c>
      <c r="AU158" s="17" t="s">
        <v>91</v>
      </c>
    </row>
    <row r="159" spans="2:65" s="12" customFormat="1" ht="11.25">
      <c r="B159" s="158"/>
      <c r="D159" s="149" t="s">
        <v>283</v>
      </c>
      <c r="F159" s="160" t="s">
        <v>1368</v>
      </c>
      <c r="H159" s="161">
        <v>8.9280000000000008</v>
      </c>
      <c r="I159" s="162"/>
      <c r="L159" s="158"/>
      <c r="M159" s="163"/>
      <c r="T159" s="164"/>
      <c r="AT159" s="159" t="s">
        <v>283</v>
      </c>
      <c r="AU159" s="159" t="s">
        <v>91</v>
      </c>
      <c r="AV159" s="12" t="s">
        <v>91</v>
      </c>
      <c r="AW159" s="12" t="s">
        <v>4</v>
      </c>
      <c r="AX159" s="12" t="s">
        <v>21</v>
      </c>
      <c r="AY159" s="159" t="s">
        <v>194</v>
      </c>
    </row>
    <row r="160" spans="2:65" s="1" customFormat="1" ht="33" customHeight="1">
      <c r="B160" s="32"/>
      <c r="C160" s="136" t="s">
        <v>237</v>
      </c>
      <c r="D160" s="136" t="s">
        <v>197</v>
      </c>
      <c r="E160" s="137" t="s">
        <v>957</v>
      </c>
      <c r="F160" s="138" t="s">
        <v>958</v>
      </c>
      <c r="G160" s="139" t="s">
        <v>279</v>
      </c>
      <c r="H160" s="140">
        <v>8.9280000000000008</v>
      </c>
      <c r="I160" s="141"/>
      <c r="J160" s="142">
        <f>ROUND(I160*H160,2)</f>
        <v>0</v>
      </c>
      <c r="K160" s="138" t="s">
        <v>272</v>
      </c>
      <c r="L160" s="32"/>
      <c r="M160" s="143" t="s">
        <v>1</v>
      </c>
      <c r="N160" s="144" t="s">
        <v>48</v>
      </c>
      <c r="P160" s="145">
        <f>O160*H160</f>
        <v>0</v>
      </c>
      <c r="Q160" s="145">
        <v>2.4000000000000001E-4</v>
      </c>
      <c r="R160" s="145">
        <f>Q160*H160</f>
        <v>2.1427200000000003E-3</v>
      </c>
      <c r="S160" s="145">
        <v>0</v>
      </c>
      <c r="T160" s="146">
        <f>S160*H160</f>
        <v>0</v>
      </c>
      <c r="AR160" s="147" t="s">
        <v>193</v>
      </c>
      <c r="AT160" s="147" t="s">
        <v>197</v>
      </c>
      <c r="AU160" s="147" t="s">
        <v>91</v>
      </c>
      <c r="AY160" s="17" t="s">
        <v>194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7" t="s">
        <v>21</v>
      </c>
      <c r="BK160" s="148">
        <f>ROUND(I160*H160,2)</f>
        <v>0</v>
      </c>
      <c r="BL160" s="17" t="s">
        <v>193</v>
      </c>
      <c r="BM160" s="147" t="s">
        <v>1369</v>
      </c>
    </row>
    <row r="161" spans="2:65" s="1" customFormat="1" ht="19.5">
      <c r="B161" s="32"/>
      <c r="D161" s="149" t="s">
        <v>202</v>
      </c>
      <c r="F161" s="150" t="s">
        <v>960</v>
      </c>
      <c r="I161" s="151"/>
      <c r="L161" s="32"/>
      <c r="M161" s="152"/>
      <c r="T161" s="56"/>
      <c r="AT161" s="17" t="s">
        <v>202</v>
      </c>
      <c r="AU161" s="17" t="s">
        <v>91</v>
      </c>
    </row>
    <row r="162" spans="2:65" s="1" customFormat="1" ht="11.25">
      <c r="B162" s="32"/>
      <c r="D162" s="156" t="s">
        <v>275</v>
      </c>
      <c r="F162" s="157" t="s">
        <v>961</v>
      </c>
      <c r="I162" s="151"/>
      <c r="L162" s="32"/>
      <c r="M162" s="152"/>
      <c r="T162" s="56"/>
      <c r="AT162" s="17" t="s">
        <v>275</v>
      </c>
      <c r="AU162" s="17" t="s">
        <v>91</v>
      </c>
    </row>
    <row r="163" spans="2:65" s="12" customFormat="1" ht="11.25">
      <c r="B163" s="158"/>
      <c r="D163" s="149" t="s">
        <v>283</v>
      </c>
      <c r="F163" s="160" t="s">
        <v>1368</v>
      </c>
      <c r="H163" s="161">
        <v>8.9280000000000008</v>
      </c>
      <c r="I163" s="162"/>
      <c r="L163" s="158"/>
      <c r="M163" s="163"/>
      <c r="T163" s="164"/>
      <c r="AT163" s="159" t="s">
        <v>283</v>
      </c>
      <c r="AU163" s="159" t="s">
        <v>91</v>
      </c>
      <c r="AV163" s="12" t="s">
        <v>91</v>
      </c>
      <c r="AW163" s="12" t="s">
        <v>4</v>
      </c>
      <c r="AX163" s="12" t="s">
        <v>21</v>
      </c>
      <c r="AY163" s="159" t="s">
        <v>194</v>
      </c>
    </row>
    <row r="164" spans="2:65" s="1" customFormat="1" ht="37.9" customHeight="1">
      <c r="B164" s="32"/>
      <c r="C164" s="136" t="s">
        <v>26</v>
      </c>
      <c r="D164" s="136" t="s">
        <v>197</v>
      </c>
      <c r="E164" s="137" t="s">
        <v>1370</v>
      </c>
      <c r="F164" s="138" t="s">
        <v>1371</v>
      </c>
      <c r="G164" s="139" t="s">
        <v>279</v>
      </c>
      <c r="H164" s="140">
        <v>3.12</v>
      </c>
      <c r="I164" s="141"/>
      <c r="J164" s="142">
        <f>ROUND(I164*H164,2)</f>
        <v>0</v>
      </c>
      <c r="K164" s="138" t="s">
        <v>272</v>
      </c>
      <c r="L164" s="32"/>
      <c r="M164" s="143" t="s">
        <v>1</v>
      </c>
      <c r="N164" s="144" t="s">
        <v>48</v>
      </c>
      <c r="P164" s="145">
        <f>O164*H164</f>
        <v>0</v>
      </c>
      <c r="Q164" s="145">
        <v>0</v>
      </c>
      <c r="R164" s="145">
        <f>Q164*H164</f>
        <v>0</v>
      </c>
      <c r="S164" s="145">
        <v>0</v>
      </c>
      <c r="T164" s="146">
        <f>S164*H164</f>
        <v>0</v>
      </c>
      <c r="AR164" s="147" t="s">
        <v>193</v>
      </c>
      <c r="AT164" s="147" t="s">
        <v>197</v>
      </c>
      <c r="AU164" s="147" t="s">
        <v>91</v>
      </c>
      <c r="AY164" s="17" t="s">
        <v>194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17" t="s">
        <v>21</v>
      </c>
      <c r="BK164" s="148">
        <f>ROUND(I164*H164,2)</f>
        <v>0</v>
      </c>
      <c r="BL164" s="17" t="s">
        <v>193</v>
      </c>
      <c r="BM164" s="147" t="s">
        <v>1372</v>
      </c>
    </row>
    <row r="165" spans="2:65" s="1" customFormat="1" ht="29.25">
      <c r="B165" s="32"/>
      <c r="D165" s="149" t="s">
        <v>202</v>
      </c>
      <c r="F165" s="150" t="s">
        <v>1373</v>
      </c>
      <c r="I165" s="151"/>
      <c r="L165" s="32"/>
      <c r="M165" s="152"/>
      <c r="T165" s="56"/>
      <c r="AT165" s="17" t="s">
        <v>202</v>
      </c>
      <c r="AU165" s="17" t="s">
        <v>91</v>
      </c>
    </row>
    <row r="166" spans="2:65" s="1" customFormat="1" ht="11.25">
      <c r="B166" s="32"/>
      <c r="D166" s="156" t="s">
        <v>275</v>
      </c>
      <c r="F166" s="157" t="s">
        <v>1374</v>
      </c>
      <c r="I166" s="151"/>
      <c r="L166" s="32"/>
      <c r="M166" s="152"/>
      <c r="T166" s="56"/>
      <c r="AT166" s="17" t="s">
        <v>275</v>
      </c>
      <c r="AU166" s="17" t="s">
        <v>91</v>
      </c>
    </row>
    <row r="167" spans="2:65" s="12" customFormat="1" ht="11.25">
      <c r="B167" s="158"/>
      <c r="D167" s="149" t="s">
        <v>283</v>
      </c>
      <c r="E167" s="159" t="s">
        <v>1</v>
      </c>
      <c r="F167" s="160" t="s">
        <v>1375</v>
      </c>
      <c r="H167" s="161">
        <v>6.24</v>
      </c>
      <c r="I167" s="162"/>
      <c r="L167" s="158"/>
      <c r="M167" s="163"/>
      <c r="T167" s="164"/>
      <c r="AT167" s="159" t="s">
        <v>283</v>
      </c>
      <c r="AU167" s="159" t="s">
        <v>91</v>
      </c>
      <c r="AV167" s="12" t="s">
        <v>91</v>
      </c>
      <c r="AW167" s="12" t="s">
        <v>38</v>
      </c>
      <c r="AX167" s="12" t="s">
        <v>21</v>
      </c>
      <c r="AY167" s="159" t="s">
        <v>194</v>
      </c>
    </row>
    <row r="168" spans="2:65" s="12" customFormat="1" ht="11.25">
      <c r="B168" s="158"/>
      <c r="D168" s="149" t="s">
        <v>283</v>
      </c>
      <c r="F168" s="160" t="s">
        <v>1376</v>
      </c>
      <c r="H168" s="161">
        <v>3.12</v>
      </c>
      <c r="I168" s="162"/>
      <c r="L168" s="158"/>
      <c r="M168" s="163"/>
      <c r="T168" s="164"/>
      <c r="AT168" s="159" t="s">
        <v>283</v>
      </c>
      <c r="AU168" s="159" t="s">
        <v>91</v>
      </c>
      <c r="AV168" s="12" t="s">
        <v>91</v>
      </c>
      <c r="AW168" s="12" t="s">
        <v>4</v>
      </c>
      <c r="AX168" s="12" t="s">
        <v>21</v>
      </c>
      <c r="AY168" s="159" t="s">
        <v>194</v>
      </c>
    </row>
    <row r="169" spans="2:65" s="1" customFormat="1" ht="33" customHeight="1">
      <c r="B169" s="32"/>
      <c r="C169" s="136" t="s">
        <v>246</v>
      </c>
      <c r="D169" s="136" t="s">
        <v>197</v>
      </c>
      <c r="E169" s="137" t="s">
        <v>969</v>
      </c>
      <c r="F169" s="138" t="s">
        <v>970</v>
      </c>
      <c r="G169" s="139" t="s">
        <v>279</v>
      </c>
      <c r="H169" s="140">
        <v>116.331</v>
      </c>
      <c r="I169" s="141"/>
      <c r="J169" s="142">
        <f>ROUND(I169*H169,2)</f>
        <v>0</v>
      </c>
      <c r="K169" s="138" t="s">
        <v>272</v>
      </c>
      <c r="L169" s="32"/>
      <c r="M169" s="143" t="s">
        <v>1</v>
      </c>
      <c r="N169" s="144" t="s">
        <v>48</v>
      </c>
      <c r="P169" s="145">
        <f>O169*H169</f>
        <v>0</v>
      </c>
      <c r="Q169" s="145">
        <v>0</v>
      </c>
      <c r="R169" s="145">
        <f>Q169*H169</f>
        <v>0</v>
      </c>
      <c r="S169" s="145">
        <v>0</v>
      </c>
      <c r="T169" s="146">
        <f>S169*H169</f>
        <v>0</v>
      </c>
      <c r="AR169" s="147" t="s">
        <v>193</v>
      </c>
      <c r="AT169" s="147" t="s">
        <v>197</v>
      </c>
      <c r="AU169" s="147" t="s">
        <v>91</v>
      </c>
      <c r="AY169" s="17" t="s">
        <v>194</v>
      </c>
      <c r="BE169" s="148">
        <f>IF(N169="základní",J169,0)</f>
        <v>0</v>
      </c>
      <c r="BF169" s="148">
        <f>IF(N169="snížená",J169,0)</f>
        <v>0</v>
      </c>
      <c r="BG169" s="148">
        <f>IF(N169="zákl. přenesená",J169,0)</f>
        <v>0</v>
      </c>
      <c r="BH169" s="148">
        <f>IF(N169="sníž. přenesená",J169,0)</f>
        <v>0</v>
      </c>
      <c r="BI169" s="148">
        <f>IF(N169="nulová",J169,0)</f>
        <v>0</v>
      </c>
      <c r="BJ169" s="17" t="s">
        <v>21</v>
      </c>
      <c r="BK169" s="148">
        <f>ROUND(I169*H169,2)</f>
        <v>0</v>
      </c>
      <c r="BL169" s="17" t="s">
        <v>193</v>
      </c>
      <c r="BM169" s="147" t="s">
        <v>1377</v>
      </c>
    </row>
    <row r="170" spans="2:65" s="1" customFormat="1" ht="29.25">
      <c r="B170" s="32"/>
      <c r="D170" s="149" t="s">
        <v>202</v>
      </c>
      <c r="F170" s="150" t="s">
        <v>972</v>
      </c>
      <c r="I170" s="151"/>
      <c r="L170" s="32"/>
      <c r="M170" s="152"/>
      <c r="T170" s="56"/>
      <c r="AT170" s="17" t="s">
        <v>202</v>
      </c>
      <c r="AU170" s="17" t="s">
        <v>91</v>
      </c>
    </row>
    <row r="171" spans="2:65" s="1" customFormat="1" ht="11.25">
      <c r="B171" s="32"/>
      <c r="D171" s="156" t="s">
        <v>275</v>
      </c>
      <c r="F171" s="157" t="s">
        <v>973</v>
      </c>
      <c r="I171" s="151"/>
      <c r="L171" s="32"/>
      <c r="M171" s="152"/>
      <c r="T171" s="56"/>
      <c r="AT171" s="17" t="s">
        <v>275</v>
      </c>
      <c r="AU171" s="17" t="s">
        <v>91</v>
      </c>
    </row>
    <row r="172" spans="2:65" s="14" customFormat="1" ht="11.25">
      <c r="B172" s="182"/>
      <c r="D172" s="149" t="s">
        <v>283</v>
      </c>
      <c r="E172" s="183" t="s">
        <v>1</v>
      </c>
      <c r="F172" s="184" t="s">
        <v>1378</v>
      </c>
      <c r="H172" s="183" t="s">
        <v>1</v>
      </c>
      <c r="I172" s="185"/>
      <c r="L172" s="182"/>
      <c r="M172" s="186"/>
      <c r="T172" s="187"/>
      <c r="AT172" s="183" t="s">
        <v>283</v>
      </c>
      <c r="AU172" s="183" t="s">
        <v>91</v>
      </c>
      <c r="AV172" s="14" t="s">
        <v>21</v>
      </c>
      <c r="AW172" s="14" t="s">
        <v>4</v>
      </c>
      <c r="AX172" s="14" t="s">
        <v>83</v>
      </c>
      <c r="AY172" s="183" t="s">
        <v>194</v>
      </c>
    </row>
    <row r="173" spans="2:65" s="12" customFormat="1" ht="11.25">
      <c r="B173" s="158"/>
      <c r="D173" s="149" t="s">
        <v>283</v>
      </c>
      <c r="E173" s="159" t="s">
        <v>1</v>
      </c>
      <c r="F173" s="160" t="s">
        <v>1379</v>
      </c>
      <c r="H173" s="161">
        <v>368.12</v>
      </c>
      <c r="I173" s="162"/>
      <c r="L173" s="158"/>
      <c r="M173" s="163"/>
      <c r="T173" s="164"/>
      <c r="AT173" s="159" t="s">
        <v>283</v>
      </c>
      <c r="AU173" s="159" t="s">
        <v>91</v>
      </c>
      <c r="AV173" s="12" t="s">
        <v>91</v>
      </c>
      <c r="AW173" s="12" t="s">
        <v>38</v>
      </c>
      <c r="AX173" s="12" t="s">
        <v>83</v>
      </c>
      <c r="AY173" s="159" t="s">
        <v>194</v>
      </c>
    </row>
    <row r="174" spans="2:65" s="14" customFormat="1" ht="11.25">
      <c r="B174" s="182"/>
      <c r="D174" s="149" t="s">
        <v>283</v>
      </c>
      <c r="E174" s="183" t="s">
        <v>1</v>
      </c>
      <c r="F174" s="184" t="s">
        <v>1380</v>
      </c>
      <c r="H174" s="183" t="s">
        <v>1</v>
      </c>
      <c r="I174" s="185"/>
      <c r="L174" s="182"/>
      <c r="M174" s="186"/>
      <c r="T174" s="187"/>
      <c r="AT174" s="183" t="s">
        <v>283</v>
      </c>
      <c r="AU174" s="183" t="s">
        <v>91</v>
      </c>
      <c r="AV174" s="14" t="s">
        <v>21</v>
      </c>
      <c r="AW174" s="14" t="s">
        <v>4</v>
      </c>
      <c r="AX174" s="14" t="s">
        <v>83</v>
      </c>
      <c r="AY174" s="183" t="s">
        <v>194</v>
      </c>
    </row>
    <row r="175" spans="2:65" s="12" customFormat="1" ht="11.25">
      <c r="B175" s="158"/>
      <c r="D175" s="149" t="s">
        <v>283</v>
      </c>
      <c r="E175" s="159" t="s">
        <v>1</v>
      </c>
      <c r="F175" s="160" t="s">
        <v>1381</v>
      </c>
      <c r="H175" s="161">
        <v>79.569000000000003</v>
      </c>
      <c r="I175" s="162"/>
      <c r="L175" s="158"/>
      <c r="M175" s="163"/>
      <c r="T175" s="164"/>
      <c r="AT175" s="159" t="s">
        <v>283</v>
      </c>
      <c r="AU175" s="159" t="s">
        <v>91</v>
      </c>
      <c r="AV175" s="12" t="s">
        <v>91</v>
      </c>
      <c r="AW175" s="12" t="s">
        <v>38</v>
      </c>
      <c r="AX175" s="12" t="s">
        <v>83</v>
      </c>
      <c r="AY175" s="159" t="s">
        <v>194</v>
      </c>
    </row>
    <row r="176" spans="2:65" s="14" customFormat="1" ht="11.25">
      <c r="B176" s="182"/>
      <c r="D176" s="149" t="s">
        <v>283</v>
      </c>
      <c r="E176" s="183" t="s">
        <v>1</v>
      </c>
      <c r="F176" s="184" t="s">
        <v>1382</v>
      </c>
      <c r="H176" s="183" t="s">
        <v>1</v>
      </c>
      <c r="I176" s="185"/>
      <c r="L176" s="182"/>
      <c r="M176" s="186"/>
      <c r="T176" s="187"/>
      <c r="AT176" s="183" t="s">
        <v>283</v>
      </c>
      <c r="AU176" s="183" t="s">
        <v>91</v>
      </c>
      <c r="AV176" s="14" t="s">
        <v>21</v>
      </c>
      <c r="AW176" s="14" t="s">
        <v>4</v>
      </c>
      <c r="AX176" s="14" t="s">
        <v>83</v>
      </c>
      <c r="AY176" s="183" t="s">
        <v>194</v>
      </c>
    </row>
    <row r="177" spans="2:65" s="12" customFormat="1" ht="11.25">
      <c r="B177" s="158"/>
      <c r="D177" s="149" t="s">
        <v>283</v>
      </c>
      <c r="E177" s="159" t="s">
        <v>1</v>
      </c>
      <c r="F177" s="160" t="s">
        <v>1383</v>
      </c>
      <c r="H177" s="161">
        <v>82.08</v>
      </c>
      <c r="I177" s="162"/>
      <c r="L177" s="158"/>
      <c r="M177" s="163"/>
      <c r="T177" s="164"/>
      <c r="AT177" s="159" t="s">
        <v>283</v>
      </c>
      <c r="AU177" s="159" t="s">
        <v>91</v>
      </c>
      <c r="AV177" s="12" t="s">
        <v>91</v>
      </c>
      <c r="AW177" s="12" t="s">
        <v>38</v>
      </c>
      <c r="AX177" s="12" t="s">
        <v>83</v>
      </c>
      <c r="AY177" s="159" t="s">
        <v>194</v>
      </c>
    </row>
    <row r="178" spans="2:65" s="14" customFormat="1" ht="11.25">
      <c r="B178" s="182"/>
      <c r="D178" s="149" t="s">
        <v>283</v>
      </c>
      <c r="E178" s="183" t="s">
        <v>1</v>
      </c>
      <c r="F178" s="184" t="s">
        <v>1384</v>
      </c>
      <c r="H178" s="183" t="s">
        <v>1</v>
      </c>
      <c r="I178" s="185"/>
      <c r="L178" s="182"/>
      <c r="M178" s="186"/>
      <c r="T178" s="187"/>
      <c r="AT178" s="183" t="s">
        <v>283</v>
      </c>
      <c r="AU178" s="183" t="s">
        <v>91</v>
      </c>
      <c r="AV178" s="14" t="s">
        <v>21</v>
      </c>
      <c r="AW178" s="14" t="s">
        <v>4</v>
      </c>
      <c r="AX178" s="14" t="s">
        <v>83</v>
      </c>
      <c r="AY178" s="183" t="s">
        <v>194</v>
      </c>
    </row>
    <row r="179" spans="2:65" s="12" customFormat="1" ht="11.25">
      <c r="B179" s="158"/>
      <c r="D179" s="149" t="s">
        <v>283</v>
      </c>
      <c r="E179" s="159" t="s">
        <v>1</v>
      </c>
      <c r="F179" s="160" t="s">
        <v>1385</v>
      </c>
      <c r="H179" s="161">
        <v>108.81</v>
      </c>
      <c r="I179" s="162"/>
      <c r="L179" s="158"/>
      <c r="M179" s="163"/>
      <c r="T179" s="164"/>
      <c r="AT179" s="159" t="s">
        <v>283</v>
      </c>
      <c r="AU179" s="159" t="s">
        <v>91</v>
      </c>
      <c r="AV179" s="12" t="s">
        <v>91</v>
      </c>
      <c r="AW179" s="12" t="s">
        <v>38</v>
      </c>
      <c r="AX179" s="12" t="s">
        <v>83</v>
      </c>
      <c r="AY179" s="159" t="s">
        <v>194</v>
      </c>
    </row>
    <row r="180" spans="2:65" s="14" customFormat="1" ht="11.25">
      <c r="B180" s="182"/>
      <c r="D180" s="149" t="s">
        <v>283</v>
      </c>
      <c r="E180" s="183" t="s">
        <v>1</v>
      </c>
      <c r="F180" s="184" t="s">
        <v>1386</v>
      </c>
      <c r="H180" s="183" t="s">
        <v>1</v>
      </c>
      <c r="I180" s="185"/>
      <c r="L180" s="182"/>
      <c r="M180" s="186"/>
      <c r="T180" s="187"/>
      <c r="AT180" s="183" t="s">
        <v>283</v>
      </c>
      <c r="AU180" s="183" t="s">
        <v>91</v>
      </c>
      <c r="AV180" s="14" t="s">
        <v>21</v>
      </c>
      <c r="AW180" s="14" t="s">
        <v>4</v>
      </c>
      <c r="AX180" s="14" t="s">
        <v>83</v>
      </c>
      <c r="AY180" s="183" t="s">
        <v>194</v>
      </c>
    </row>
    <row r="181" spans="2:65" s="12" customFormat="1" ht="22.5">
      <c r="B181" s="158"/>
      <c r="D181" s="149" t="s">
        <v>283</v>
      </c>
      <c r="E181" s="159" t="s">
        <v>1</v>
      </c>
      <c r="F181" s="160" t="s">
        <v>1387</v>
      </c>
      <c r="H181" s="161">
        <v>136.958</v>
      </c>
      <c r="I181" s="162"/>
      <c r="L181" s="158"/>
      <c r="M181" s="163"/>
      <c r="T181" s="164"/>
      <c r="AT181" s="159" t="s">
        <v>283</v>
      </c>
      <c r="AU181" s="159" t="s">
        <v>91</v>
      </c>
      <c r="AV181" s="12" t="s">
        <v>91</v>
      </c>
      <c r="AW181" s="12" t="s">
        <v>38</v>
      </c>
      <c r="AX181" s="12" t="s">
        <v>83</v>
      </c>
      <c r="AY181" s="159" t="s">
        <v>194</v>
      </c>
    </row>
    <row r="182" spans="2:65" s="13" customFormat="1" ht="11.25">
      <c r="B182" s="165"/>
      <c r="D182" s="149" t="s">
        <v>283</v>
      </c>
      <c r="E182" s="166" t="s">
        <v>1</v>
      </c>
      <c r="F182" s="167" t="s">
        <v>285</v>
      </c>
      <c r="H182" s="168">
        <v>775.53699999999992</v>
      </c>
      <c r="I182" s="169"/>
      <c r="L182" s="165"/>
      <c r="M182" s="170"/>
      <c r="T182" s="171"/>
      <c r="AT182" s="166" t="s">
        <v>283</v>
      </c>
      <c r="AU182" s="166" t="s">
        <v>91</v>
      </c>
      <c r="AV182" s="13" t="s">
        <v>193</v>
      </c>
      <c r="AW182" s="13" t="s">
        <v>4</v>
      </c>
      <c r="AX182" s="13" t="s">
        <v>21</v>
      </c>
      <c r="AY182" s="166" t="s">
        <v>194</v>
      </c>
    </row>
    <row r="183" spans="2:65" s="12" customFormat="1" ht="11.25">
      <c r="B183" s="158"/>
      <c r="D183" s="149" t="s">
        <v>283</v>
      </c>
      <c r="F183" s="160" t="s">
        <v>1388</v>
      </c>
      <c r="H183" s="161">
        <v>116.331</v>
      </c>
      <c r="I183" s="162"/>
      <c r="L183" s="158"/>
      <c r="M183" s="163"/>
      <c r="T183" s="164"/>
      <c r="AT183" s="159" t="s">
        <v>283</v>
      </c>
      <c r="AU183" s="159" t="s">
        <v>91</v>
      </c>
      <c r="AV183" s="12" t="s">
        <v>91</v>
      </c>
      <c r="AW183" s="12" t="s">
        <v>4</v>
      </c>
      <c r="AX183" s="12" t="s">
        <v>21</v>
      </c>
      <c r="AY183" s="159" t="s">
        <v>194</v>
      </c>
    </row>
    <row r="184" spans="2:65" s="1" customFormat="1" ht="33" customHeight="1">
      <c r="B184" s="32"/>
      <c r="C184" s="136" t="s">
        <v>8</v>
      </c>
      <c r="D184" s="136" t="s">
        <v>197</v>
      </c>
      <c r="E184" s="137" t="s">
        <v>1389</v>
      </c>
      <c r="F184" s="138" t="s">
        <v>1390</v>
      </c>
      <c r="G184" s="139" t="s">
        <v>279</v>
      </c>
      <c r="H184" s="140">
        <v>3.12</v>
      </c>
      <c r="I184" s="141"/>
      <c r="J184" s="142">
        <f>ROUND(I184*H184,2)</f>
        <v>0</v>
      </c>
      <c r="K184" s="138" t="s">
        <v>272</v>
      </c>
      <c r="L184" s="32"/>
      <c r="M184" s="143" t="s">
        <v>1</v>
      </c>
      <c r="N184" s="144" t="s">
        <v>48</v>
      </c>
      <c r="P184" s="145">
        <f>O184*H184</f>
        <v>0</v>
      </c>
      <c r="Q184" s="145">
        <v>0</v>
      </c>
      <c r="R184" s="145">
        <f>Q184*H184</f>
        <v>0</v>
      </c>
      <c r="S184" s="145">
        <v>0</v>
      </c>
      <c r="T184" s="146">
        <f>S184*H184</f>
        <v>0</v>
      </c>
      <c r="AR184" s="147" t="s">
        <v>193</v>
      </c>
      <c r="AT184" s="147" t="s">
        <v>197</v>
      </c>
      <c r="AU184" s="147" t="s">
        <v>91</v>
      </c>
      <c r="AY184" s="17" t="s">
        <v>194</v>
      </c>
      <c r="BE184" s="148">
        <f>IF(N184="základní",J184,0)</f>
        <v>0</v>
      </c>
      <c r="BF184" s="148">
        <f>IF(N184="snížená",J184,0)</f>
        <v>0</v>
      </c>
      <c r="BG184" s="148">
        <f>IF(N184="zákl. přenesená",J184,0)</f>
        <v>0</v>
      </c>
      <c r="BH184" s="148">
        <f>IF(N184="sníž. přenesená",J184,0)</f>
        <v>0</v>
      </c>
      <c r="BI184" s="148">
        <f>IF(N184="nulová",J184,0)</f>
        <v>0</v>
      </c>
      <c r="BJ184" s="17" t="s">
        <v>21</v>
      </c>
      <c r="BK184" s="148">
        <f>ROUND(I184*H184,2)</f>
        <v>0</v>
      </c>
      <c r="BL184" s="17" t="s">
        <v>193</v>
      </c>
      <c r="BM184" s="147" t="s">
        <v>1391</v>
      </c>
    </row>
    <row r="185" spans="2:65" s="1" customFormat="1" ht="29.25">
      <c r="B185" s="32"/>
      <c r="D185" s="149" t="s">
        <v>202</v>
      </c>
      <c r="F185" s="150" t="s">
        <v>1392</v>
      </c>
      <c r="I185" s="151"/>
      <c r="L185" s="32"/>
      <c r="M185" s="152"/>
      <c r="T185" s="56"/>
      <c r="AT185" s="17" t="s">
        <v>202</v>
      </c>
      <c r="AU185" s="17" t="s">
        <v>91</v>
      </c>
    </row>
    <row r="186" spans="2:65" s="1" customFormat="1" ht="11.25">
      <c r="B186" s="32"/>
      <c r="D186" s="156" t="s">
        <v>275</v>
      </c>
      <c r="F186" s="157" t="s">
        <v>1393</v>
      </c>
      <c r="I186" s="151"/>
      <c r="L186" s="32"/>
      <c r="M186" s="152"/>
      <c r="T186" s="56"/>
      <c r="AT186" s="17" t="s">
        <v>275</v>
      </c>
      <c r="AU186" s="17" t="s">
        <v>91</v>
      </c>
    </row>
    <row r="187" spans="2:65" s="12" customFormat="1" ht="11.25">
      <c r="B187" s="158"/>
      <c r="D187" s="149" t="s">
        <v>283</v>
      </c>
      <c r="F187" s="160" t="s">
        <v>1376</v>
      </c>
      <c r="H187" s="161">
        <v>3.12</v>
      </c>
      <c r="I187" s="162"/>
      <c r="L187" s="158"/>
      <c r="M187" s="163"/>
      <c r="T187" s="164"/>
      <c r="AT187" s="159" t="s">
        <v>283</v>
      </c>
      <c r="AU187" s="159" t="s">
        <v>91</v>
      </c>
      <c r="AV187" s="12" t="s">
        <v>91</v>
      </c>
      <c r="AW187" s="12" t="s">
        <v>4</v>
      </c>
      <c r="AX187" s="12" t="s">
        <v>21</v>
      </c>
      <c r="AY187" s="159" t="s">
        <v>194</v>
      </c>
    </row>
    <row r="188" spans="2:65" s="1" customFormat="1" ht="33" customHeight="1">
      <c r="B188" s="32"/>
      <c r="C188" s="136" t="s">
        <v>255</v>
      </c>
      <c r="D188" s="136" t="s">
        <v>197</v>
      </c>
      <c r="E188" s="137" t="s">
        <v>988</v>
      </c>
      <c r="F188" s="138" t="s">
        <v>989</v>
      </c>
      <c r="G188" s="139" t="s">
        <v>279</v>
      </c>
      <c r="H188" s="140">
        <v>116.331</v>
      </c>
      <c r="I188" s="141"/>
      <c r="J188" s="142">
        <f>ROUND(I188*H188,2)</f>
        <v>0</v>
      </c>
      <c r="K188" s="138" t="s">
        <v>272</v>
      </c>
      <c r="L188" s="32"/>
      <c r="M188" s="143" t="s">
        <v>1</v>
      </c>
      <c r="N188" s="144" t="s">
        <v>48</v>
      </c>
      <c r="P188" s="145">
        <f>O188*H188</f>
        <v>0</v>
      </c>
      <c r="Q188" s="145">
        <v>0</v>
      </c>
      <c r="R188" s="145">
        <f>Q188*H188</f>
        <v>0</v>
      </c>
      <c r="S188" s="145">
        <v>0</v>
      </c>
      <c r="T188" s="146">
        <f>S188*H188</f>
        <v>0</v>
      </c>
      <c r="AR188" s="147" t="s">
        <v>193</v>
      </c>
      <c r="AT188" s="147" t="s">
        <v>197</v>
      </c>
      <c r="AU188" s="147" t="s">
        <v>91</v>
      </c>
      <c r="AY188" s="17" t="s">
        <v>194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21</v>
      </c>
      <c r="BK188" s="148">
        <f>ROUND(I188*H188,2)</f>
        <v>0</v>
      </c>
      <c r="BL188" s="17" t="s">
        <v>193</v>
      </c>
      <c r="BM188" s="147" t="s">
        <v>1394</v>
      </c>
    </row>
    <row r="189" spans="2:65" s="1" customFormat="1" ht="29.25">
      <c r="B189" s="32"/>
      <c r="D189" s="149" t="s">
        <v>202</v>
      </c>
      <c r="F189" s="150" t="s">
        <v>991</v>
      </c>
      <c r="I189" s="151"/>
      <c r="L189" s="32"/>
      <c r="M189" s="152"/>
      <c r="T189" s="56"/>
      <c r="AT189" s="17" t="s">
        <v>202</v>
      </c>
      <c r="AU189" s="17" t="s">
        <v>91</v>
      </c>
    </row>
    <row r="190" spans="2:65" s="1" customFormat="1" ht="11.25">
      <c r="B190" s="32"/>
      <c r="D190" s="156" t="s">
        <v>275</v>
      </c>
      <c r="F190" s="157" t="s">
        <v>992</v>
      </c>
      <c r="I190" s="151"/>
      <c r="L190" s="32"/>
      <c r="M190" s="152"/>
      <c r="T190" s="56"/>
      <c r="AT190" s="17" t="s">
        <v>275</v>
      </c>
      <c r="AU190" s="17" t="s">
        <v>91</v>
      </c>
    </row>
    <row r="191" spans="2:65" s="12" customFormat="1" ht="11.25">
      <c r="B191" s="158"/>
      <c r="D191" s="149" t="s">
        <v>283</v>
      </c>
      <c r="F191" s="160" t="s">
        <v>1388</v>
      </c>
      <c r="H191" s="161">
        <v>116.331</v>
      </c>
      <c r="I191" s="162"/>
      <c r="L191" s="158"/>
      <c r="M191" s="163"/>
      <c r="T191" s="164"/>
      <c r="AT191" s="159" t="s">
        <v>283</v>
      </c>
      <c r="AU191" s="159" t="s">
        <v>91</v>
      </c>
      <c r="AV191" s="12" t="s">
        <v>91</v>
      </c>
      <c r="AW191" s="12" t="s">
        <v>4</v>
      </c>
      <c r="AX191" s="12" t="s">
        <v>21</v>
      </c>
      <c r="AY191" s="159" t="s">
        <v>194</v>
      </c>
    </row>
    <row r="192" spans="2:65" s="1" customFormat="1" ht="33" customHeight="1">
      <c r="B192" s="32"/>
      <c r="C192" s="136" t="s">
        <v>340</v>
      </c>
      <c r="D192" s="136" t="s">
        <v>197</v>
      </c>
      <c r="E192" s="137" t="s">
        <v>993</v>
      </c>
      <c r="F192" s="138" t="s">
        <v>994</v>
      </c>
      <c r="G192" s="139" t="s">
        <v>279</v>
      </c>
      <c r="H192" s="140">
        <v>155.107</v>
      </c>
      <c r="I192" s="141"/>
      <c r="J192" s="142">
        <f>ROUND(I192*H192,2)</f>
        <v>0</v>
      </c>
      <c r="K192" s="138" t="s">
        <v>272</v>
      </c>
      <c r="L192" s="32"/>
      <c r="M192" s="143" t="s">
        <v>1</v>
      </c>
      <c r="N192" s="144" t="s">
        <v>48</v>
      </c>
      <c r="P192" s="145">
        <f>O192*H192</f>
        <v>0</v>
      </c>
      <c r="Q192" s="145">
        <v>0</v>
      </c>
      <c r="R192" s="145">
        <f>Q192*H192</f>
        <v>0</v>
      </c>
      <c r="S192" s="145">
        <v>0</v>
      </c>
      <c r="T192" s="146">
        <f>S192*H192</f>
        <v>0</v>
      </c>
      <c r="AR192" s="147" t="s">
        <v>193</v>
      </c>
      <c r="AT192" s="147" t="s">
        <v>197</v>
      </c>
      <c r="AU192" s="147" t="s">
        <v>91</v>
      </c>
      <c r="AY192" s="17" t="s">
        <v>194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7" t="s">
        <v>21</v>
      </c>
      <c r="BK192" s="148">
        <f>ROUND(I192*H192,2)</f>
        <v>0</v>
      </c>
      <c r="BL192" s="17" t="s">
        <v>193</v>
      </c>
      <c r="BM192" s="147" t="s">
        <v>1395</v>
      </c>
    </row>
    <row r="193" spans="2:65" s="1" customFormat="1" ht="29.25">
      <c r="B193" s="32"/>
      <c r="D193" s="149" t="s">
        <v>202</v>
      </c>
      <c r="F193" s="150" t="s">
        <v>996</v>
      </c>
      <c r="I193" s="151"/>
      <c r="L193" s="32"/>
      <c r="M193" s="152"/>
      <c r="T193" s="56"/>
      <c r="AT193" s="17" t="s">
        <v>202</v>
      </c>
      <c r="AU193" s="17" t="s">
        <v>91</v>
      </c>
    </row>
    <row r="194" spans="2:65" s="1" customFormat="1" ht="11.25">
      <c r="B194" s="32"/>
      <c r="D194" s="156" t="s">
        <v>275</v>
      </c>
      <c r="F194" s="157" t="s">
        <v>997</v>
      </c>
      <c r="I194" s="151"/>
      <c r="L194" s="32"/>
      <c r="M194" s="152"/>
      <c r="T194" s="56"/>
      <c r="AT194" s="17" t="s">
        <v>275</v>
      </c>
      <c r="AU194" s="17" t="s">
        <v>91</v>
      </c>
    </row>
    <row r="195" spans="2:65" s="12" customFormat="1" ht="11.25">
      <c r="B195" s="158"/>
      <c r="D195" s="149" t="s">
        <v>283</v>
      </c>
      <c r="F195" s="160" t="s">
        <v>1396</v>
      </c>
      <c r="H195" s="161">
        <v>155.107</v>
      </c>
      <c r="I195" s="162"/>
      <c r="L195" s="158"/>
      <c r="M195" s="163"/>
      <c r="T195" s="164"/>
      <c r="AT195" s="159" t="s">
        <v>283</v>
      </c>
      <c r="AU195" s="159" t="s">
        <v>91</v>
      </c>
      <c r="AV195" s="12" t="s">
        <v>91</v>
      </c>
      <c r="AW195" s="12" t="s">
        <v>4</v>
      </c>
      <c r="AX195" s="12" t="s">
        <v>21</v>
      </c>
      <c r="AY195" s="159" t="s">
        <v>194</v>
      </c>
    </row>
    <row r="196" spans="2:65" s="1" customFormat="1" ht="33" customHeight="1">
      <c r="B196" s="32"/>
      <c r="C196" s="136" t="s">
        <v>346</v>
      </c>
      <c r="D196" s="136" t="s">
        <v>197</v>
      </c>
      <c r="E196" s="137" t="s">
        <v>999</v>
      </c>
      <c r="F196" s="138" t="s">
        <v>1000</v>
      </c>
      <c r="G196" s="139" t="s">
        <v>279</v>
      </c>
      <c r="H196" s="140">
        <v>232.661</v>
      </c>
      <c r="I196" s="141"/>
      <c r="J196" s="142">
        <f>ROUND(I196*H196,2)</f>
        <v>0</v>
      </c>
      <c r="K196" s="138" t="s">
        <v>272</v>
      </c>
      <c r="L196" s="32"/>
      <c r="M196" s="143" t="s">
        <v>1</v>
      </c>
      <c r="N196" s="144" t="s">
        <v>48</v>
      </c>
      <c r="P196" s="145">
        <f>O196*H196</f>
        <v>0</v>
      </c>
      <c r="Q196" s="145">
        <v>0</v>
      </c>
      <c r="R196" s="145">
        <f>Q196*H196</f>
        <v>0</v>
      </c>
      <c r="S196" s="145">
        <v>0</v>
      </c>
      <c r="T196" s="146">
        <f>S196*H196</f>
        <v>0</v>
      </c>
      <c r="AR196" s="147" t="s">
        <v>193</v>
      </c>
      <c r="AT196" s="147" t="s">
        <v>197</v>
      </c>
      <c r="AU196" s="147" t="s">
        <v>91</v>
      </c>
      <c r="AY196" s="17" t="s">
        <v>194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7" t="s">
        <v>21</v>
      </c>
      <c r="BK196" s="148">
        <f>ROUND(I196*H196,2)</f>
        <v>0</v>
      </c>
      <c r="BL196" s="17" t="s">
        <v>193</v>
      </c>
      <c r="BM196" s="147" t="s">
        <v>1397</v>
      </c>
    </row>
    <row r="197" spans="2:65" s="1" customFormat="1" ht="29.25">
      <c r="B197" s="32"/>
      <c r="D197" s="149" t="s">
        <v>202</v>
      </c>
      <c r="F197" s="150" t="s">
        <v>1002</v>
      </c>
      <c r="I197" s="151"/>
      <c r="L197" s="32"/>
      <c r="M197" s="152"/>
      <c r="T197" s="56"/>
      <c r="AT197" s="17" t="s">
        <v>202</v>
      </c>
      <c r="AU197" s="17" t="s">
        <v>91</v>
      </c>
    </row>
    <row r="198" spans="2:65" s="1" customFormat="1" ht="11.25">
      <c r="B198" s="32"/>
      <c r="D198" s="156" t="s">
        <v>275</v>
      </c>
      <c r="F198" s="157" t="s">
        <v>1003</v>
      </c>
      <c r="I198" s="151"/>
      <c r="L198" s="32"/>
      <c r="M198" s="152"/>
      <c r="T198" s="56"/>
      <c r="AT198" s="17" t="s">
        <v>275</v>
      </c>
      <c r="AU198" s="17" t="s">
        <v>91</v>
      </c>
    </row>
    <row r="199" spans="2:65" s="12" customFormat="1" ht="11.25">
      <c r="B199" s="158"/>
      <c r="D199" s="149" t="s">
        <v>283</v>
      </c>
      <c r="F199" s="160" t="s">
        <v>1398</v>
      </c>
      <c r="H199" s="161">
        <v>232.661</v>
      </c>
      <c r="I199" s="162"/>
      <c r="L199" s="158"/>
      <c r="M199" s="163"/>
      <c r="T199" s="164"/>
      <c r="AT199" s="159" t="s">
        <v>283</v>
      </c>
      <c r="AU199" s="159" t="s">
        <v>91</v>
      </c>
      <c r="AV199" s="12" t="s">
        <v>91</v>
      </c>
      <c r="AW199" s="12" t="s">
        <v>4</v>
      </c>
      <c r="AX199" s="12" t="s">
        <v>21</v>
      </c>
      <c r="AY199" s="159" t="s">
        <v>194</v>
      </c>
    </row>
    <row r="200" spans="2:65" s="1" customFormat="1" ht="33" customHeight="1">
      <c r="B200" s="32"/>
      <c r="C200" s="136" t="s">
        <v>352</v>
      </c>
      <c r="D200" s="136" t="s">
        <v>197</v>
      </c>
      <c r="E200" s="137" t="s">
        <v>1005</v>
      </c>
      <c r="F200" s="138" t="s">
        <v>1006</v>
      </c>
      <c r="G200" s="139" t="s">
        <v>279</v>
      </c>
      <c r="H200" s="140">
        <v>38.777000000000001</v>
      </c>
      <c r="I200" s="141"/>
      <c r="J200" s="142">
        <f>ROUND(I200*H200,2)</f>
        <v>0</v>
      </c>
      <c r="K200" s="138" t="s">
        <v>272</v>
      </c>
      <c r="L200" s="32"/>
      <c r="M200" s="143" t="s">
        <v>1</v>
      </c>
      <c r="N200" s="144" t="s">
        <v>48</v>
      </c>
      <c r="P200" s="145">
        <f>O200*H200</f>
        <v>0</v>
      </c>
      <c r="Q200" s="145">
        <v>0</v>
      </c>
      <c r="R200" s="145">
        <f>Q200*H200</f>
        <v>0</v>
      </c>
      <c r="S200" s="145">
        <v>0</v>
      </c>
      <c r="T200" s="146">
        <f>S200*H200</f>
        <v>0</v>
      </c>
      <c r="AR200" s="147" t="s">
        <v>193</v>
      </c>
      <c r="AT200" s="147" t="s">
        <v>197</v>
      </c>
      <c r="AU200" s="147" t="s">
        <v>91</v>
      </c>
      <c r="AY200" s="17" t="s">
        <v>194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7" t="s">
        <v>21</v>
      </c>
      <c r="BK200" s="148">
        <f>ROUND(I200*H200,2)</f>
        <v>0</v>
      </c>
      <c r="BL200" s="17" t="s">
        <v>193</v>
      </c>
      <c r="BM200" s="147" t="s">
        <v>1399</v>
      </c>
    </row>
    <row r="201" spans="2:65" s="1" customFormat="1" ht="29.25">
      <c r="B201" s="32"/>
      <c r="D201" s="149" t="s">
        <v>202</v>
      </c>
      <c r="F201" s="150" t="s">
        <v>1008</v>
      </c>
      <c r="I201" s="151"/>
      <c r="L201" s="32"/>
      <c r="M201" s="152"/>
      <c r="T201" s="56"/>
      <c r="AT201" s="17" t="s">
        <v>202</v>
      </c>
      <c r="AU201" s="17" t="s">
        <v>91</v>
      </c>
    </row>
    <row r="202" spans="2:65" s="1" customFormat="1" ht="11.25">
      <c r="B202" s="32"/>
      <c r="D202" s="156" t="s">
        <v>275</v>
      </c>
      <c r="F202" s="157" t="s">
        <v>1009</v>
      </c>
      <c r="I202" s="151"/>
      <c r="L202" s="32"/>
      <c r="M202" s="152"/>
      <c r="T202" s="56"/>
      <c r="AT202" s="17" t="s">
        <v>275</v>
      </c>
      <c r="AU202" s="17" t="s">
        <v>91</v>
      </c>
    </row>
    <row r="203" spans="2:65" s="12" customFormat="1" ht="11.25">
      <c r="B203" s="158"/>
      <c r="D203" s="149" t="s">
        <v>283</v>
      </c>
      <c r="F203" s="160" t="s">
        <v>1400</v>
      </c>
      <c r="H203" s="161">
        <v>38.777000000000001</v>
      </c>
      <c r="I203" s="162"/>
      <c r="L203" s="158"/>
      <c r="M203" s="163"/>
      <c r="T203" s="164"/>
      <c r="AT203" s="159" t="s">
        <v>283</v>
      </c>
      <c r="AU203" s="159" t="s">
        <v>91</v>
      </c>
      <c r="AV203" s="12" t="s">
        <v>91</v>
      </c>
      <c r="AW203" s="12" t="s">
        <v>4</v>
      </c>
      <c r="AX203" s="12" t="s">
        <v>21</v>
      </c>
      <c r="AY203" s="159" t="s">
        <v>194</v>
      </c>
    </row>
    <row r="204" spans="2:65" s="1" customFormat="1" ht="33" customHeight="1">
      <c r="B204" s="32"/>
      <c r="C204" s="136" t="s">
        <v>360</v>
      </c>
      <c r="D204" s="136" t="s">
        <v>197</v>
      </c>
      <c r="E204" s="137" t="s">
        <v>1011</v>
      </c>
      <c r="F204" s="138" t="s">
        <v>1012</v>
      </c>
      <c r="G204" s="139" t="s">
        <v>279</v>
      </c>
      <c r="H204" s="140">
        <v>38.777000000000001</v>
      </c>
      <c r="I204" s="141"/>
      <c r="J204" s="142">
        <f>ROUND(I204*H204,2)</f>
        <v>0</v>
      </c>
      <c r="K204" s="138" t="s">
        <v>272</v>
      </c>
      <c r="L204" s="32"/>
      <c r="M204" s="143" t="s">
        <v>1</v>
      </c>
      <c r="N204" s="144" t="s">
        <v>48</v>
      </c>
      <c r="P204" s="145">
        <f>O204*H204</f>
        <v>0</v>
      </c>
      <c r="Q204" s="145">
        <v>2.4000000000000001E-4</v>
      </c>
      <c r="R204" s="145">
        <f>Q204*H204</f>
        <v>9.3064800000000007E-3</v>
      </c>
      <c r="S204" s="145">
        <v>0</v>
      </c>
      <c r="T204" s="146">
        <f>S204*H204</f>
        <v>0</v>
      </c>
      <c r="AR204" s="147" t="s">
        <v>193</v>
      </c>
      <c r="AT204" s="147" t="s">
        <v>197</v>
      </c>
      <c r="AU204" s="147" t="s">
        <v>91</v>
      </c>
      <c r="AY204" s="17" t="s">
        <v>194</v>
      </c>
      <c r="BE204" s="148">
        <f>IF(N204="základní",J204,0)</f>
        <v>0</v>
      </c>
      <c r="BF204" s="148">
        <f>IF(N204="snížená",J204,0)</f>
        <v>0</v>
      </c>
      <c r="BG204" s="148">
        <f>IF(N204="zákl. přenesená",J204,0)</f>
        <v>0</v>
      </c>
      <c r="BH204" s="148">
        <f>IF(N204="sníž. přenesená",J204,0)</f>
        <v>0</v>
      </c>
      <c r="BI204" s="148">
        <f>IF(N204="nulová",J204,0)</f>
        <v>0</v>
      </c>
      <c r="BJ204" s="17" t="s">
        <v>21</v>
      </c>
      <c r="BK204" s="148">
        <f>ROUND(I204*H204,2)</f>
        <v>0</v>
      </c>
      <c r="BL204" s="17" t="s">
        <v>193</v>
      </c>
      <c r="BM204" s="147" t="s">
        <v>1401</v>
      </c>
    </row>
    <row r="205" spans="2:65" s="1" customFormat="1" ht="19.5">
      <c r="B205" s="32"/>
      <c r="D205" s="149" t="s">
        <v>202</v>
      </c>
      <c r="F205" s="150" t="s">
        <v>1014</v>
      </c>
      <c r="I205" s="151"/>
      <c r="L205" s="32"/>
      <c r="M205" s="152"/>
      <c r="T205" s="56"/>
      <c r="AT205" s="17" t="s">
        <v>202</v>
      </c>
      <c r="AU205" s="17" t="s">
        <v>91</v>
      </c>
    </row>
    <row r="206" spans="2:65" s="1" customFormat="1" ht="11.25">
      <c r="B206" s="32"/>
      <c r="D206" s="156" t="s">
        <v>275</v>
      </c>
      <c r="F206" s="157" t="s">
        <v>1015</v>
      </c>
      <c r="I206" s="151"/>
      <c r="L206" s="32"/>
      <c r="M206" s="152"/>
      <c r="T206" s="56"/>
      <c r="AT206" s="17" t="s">
        <v>275</v>
      </c>
      <c r="AU206" s="17" t="s">
        <v>91</v>
      </c>
    </row>
    <row r="207" spans="2:65" s="12" customFormat="1" ht="11.25">
      <c r="B207" s="158"/>
      <c r="D207" s="149" t="s">
        <v>283</v>
      </c>
      <c r="F207" s="160" t="s">
        <v>1400</v>
      </c>
      <c r="H207" s="161">
        <v>38.777000000000001</v>
      </c>
      <c r="I207" s="162"/>
      <c r="L207" s="158"/>
      <c r="M207" s="163"/>
      <c r="T207" s="164"/>
      <c r="AT207" s="159" t="s">
        <v>283</v>
      </c>
      <c r="AU207" s="159" t="s">
        <v>91</v>
      </c>
      <c r="AV207" s="12" t="s">
        <v>91</v>
      </c>
      <c r="AW207" s="12" t="s">
        <v>4</v>
      </c>
      <c r="AX207" s="12" t="s">
        <v>21</v>
      </c>
      <c r="AY207" s="159" t="s">
        <v>194</v>
      </c>
    </row>
    <row r="208" spans="2:65" s="1" customFormat="1" ht="33" customHeight="1">
      <c r="B208" s="32"/>
      <c r="C208" s="136" t="s">
        <v>479</v>
      </c>
      <c r="D208" s="136" t="s">
        <v>197</v>
      </c>
      <c r="E208" s="137" t="s">
        <v>1016</v>
      </c>
      <c r="F208" s="138" t="s">
        <v>1017</v>
      </c>
      <c r="G208" s="139" t="s">
        <v>279</v>
      </c>
      <c r="H208" s="140">
        <v>8.9280000000000008</v>
      </c>
      <c r="I208" s="141"/>
      <c r="J208" s="142">
        <f>ROUND(I208*H208,2)</f>
        <v>0</v>
      </c>
      <c r="K208" s="138" t="s">
        <v>272</v>
      </c>
      <c r="L208" s="32"/>
      <c r="M208" s="143" t="s">
        <v>1</v>
      </c>
      <c r="N208" s="144" t="s">
        <v>48</v>
      </c>
      <c r="P208" s="145">
        <f>O208*H208</f>
        <v>0</v>
      </c>
      <c r="Q208" s="145">
        <v>0</v>
      </c>
      <c r="R208" s="145">
        <f>Q208*H208</f>
        <v>0</v>
      </c>
      <c r="S208" s="145">
        <v>0</v>
      </c>
      <c r="T208" s="146">
        <f>S208*H208</f>
        <v>0</v>
      </c>
      <c r="AR208" s="147" t="s">
        <v>193</v>
      </c>
      <c r="AT208" s="147" t="s">
        <v>197</v>
      </c>
      <c r="AU208" s="147" t="s">
        <v>91</v>
      </c>
      <c r="AY208" s="17" t="s">
        <v>194</v>
      </c>
      <c r="BE208" s="148">
        <f>IF(N208="základní",J208,0)</f>
        <v>0</v>
      </c>
      <c r="BF208" s="148">
        <f>IF(N208="snížená",J208,0)</f>
        <v>0</v>
      </c>
      <c r="BG208" s="148">
        <f>IF(N208="zákl. přenesená",J208,0)</f>
        <v>0</v>
      </c>
      <c r="BH208" s="148">
        <f>IF(N208="sníž. přenesená",J208,0)</f>
        <v>0</v>
      </c>
      <c r="BI208" s="148">
        <f>IF(N208="nulová",J208,0)</f>
        <v>0</v>
      </c>
      <c r="BJ208" s="17" t="s">
        <v>21</v>
      </c>
      <c r="BK208" s="148">
        <f>ROUND(I208*H208,2)</f>
        <v>0</v>
      </c>
      <c r="BL208" s="17" t="s">
        <v>193</v>
      </c>
      <c r="BM208" s="147" t="s">
        <v>1402</v>
      </c>
    </row>
    <row r="209" spans="2:65" s="1" customFormat="1" ht="29.25">
      <c r="B209" s="32"/>
      <c r="D209" s="149" t="s">
        <v>202</v>
      </c>
      <c r="F209" s="150" t="s">
        <v>1019</v>
      </c>
      <c r="I209" s="151"/>
      <c r="L209" s="32"/>
      <c r="M209" s="152"/>
      <c r="T209" s="56"/>
      <c r="AT209" s="17" t="s">
        <v>202</v>
      </c>
      <c r="AU209" s="17" t="s">
        <v>91</v>
      </c>
    </row>
    <row r="210" spans="2:65" s="1" customFormat="1" ht="11.25">
      <c r="B210" s="32"/>
      <c r="D210" s="156" t="s">
        <v>275</v>
      </c>
      <c r="F210" s="157" t="s">
        <v>1020</v>
      </c>
      <c r="I210" s="151"/>
      <c r="L210" s="32"/>
      <c r="M210" s="152"/>
      <c r="T210" s="56"/>
      <c r="AT210" s="17" t="s">
        <v>275</v>
      </c>
      <c r="AU210" s="17" t="s">
        <v>91</v>
      </c>
    </row>
    <row r="211" spans="2:65" s="12" customFormat="1" ht="11.25">
      <c r="B211" s="158"/>
      <c r="D211" s="149" t="s">
        <v>283</v>
      </c>
      <c r="F211" s="160" t="s">
        <v>1368</v>
      </c>
      <c r="H211" s="161">
        <v>8.9280000000000008</v>
      </c>
      <c r="I211" s="162"/>
      <c r="L211" s="158"/>
      <c r="M211" s="163"/>
      <c r="T211" s="164"/>
      <c r="AT211" s="159" t="s">
        <v>283</v>
      </c>
      <c r="AU211" s="159" t="s">
        <v>91</v>
      </c>
      <c r="AV211" s="12" t="s">
        <v>91</v>
      </c>
      <c r="AW211" s="12" t="s">
        <v>4</v>
      </c>
      <c r="AX211" s="12" t="s">
        <v>21</v>
      </c>
      <c r="AY211" s="159" t="s">
        <v>194</v>
      </c>
    </row>
    <row r="212" spans="2:65" s="1" customFormat="1" ht="33" customHeight="1">
      <c r="B212" s="32"/>
      <c r="C212" s="136" t="s">
        <v>484</v>
      </c>
      <c r="D212" s="136" t="s">
        <v>197</v>
      </c>
      <c r="E212" s="137" t="s">
        <v>1021</v>
      </c>
      <c r="F212" s="138" t="s">
        <v>1022</v>
      </c>
      <c r="G212" s="139" t="s">
        <v>279</v>
      </c>
      <c r="H212" s="140">
        <v>38.777000000000001</v>
      </c>
      <c r="I212" s="141"/>
      <c r="J212" s="142">
        <f>ROUND(I212*H212,2)</f>
        <v>0</v>
      </c>
      <c r="K212" s="138" t="s">
        <v>272</v>
      </c>
      <c r="L212" s="32"/>
      <c r="M212" s="143" t="s">
        <v>1</v>
      </c>
      <c r="N212" s="144" t="s">
        <v>48</v>
      </c>
      <c r="P212" s="145">
        <f>O212*H212</f>
        <v>0</v>
      </c>
      <c r="Q212" s="145">
        <v>0</v>
      </c>
      <c r="R212" s="145">
        <f>Q212*H212</f>
        <v>0</v>
      </c>
      <c r="S212" s="145">
        <v>0</v>
      </c>
      <c r="T212" s="146">
        <f>S212*H212</f>
        <v>0</v>
      </c>
      <c r="AR212" s="147" t="s">
        <v>193</v>
      </c>
      <c r="AT212" s="147" t="s">
        <v>197</v>
      </c>
      <c r="AU212" s="147" t="s">
        <v>91</v>
      </c>
      <c r="AY212" s="17" t="s">
        <v>194</v>
      </c>
      <c r="BE212" s="148">
        <f>IF(N212="základní",J212,0)</f>
        <v>0</v>
      </c>
      <c r="BF212" s="148">
        <f>IF(N212="snížená",J212,0)</f>
        <v>0</v>
      </c>
      <c r="BG212" s="148">
        <f>IF(N212="zákl. přenesená",J212,0)</f>
        <v>0</v>
      </c>
      <c r="BH212" s="148">
        <f>IF(N212="sníž. přenesená",J212,0)</f>
        <v>0</v>
      </c>
      <c r="BI212" s="148">
        <f>IF(N212="nulová",J212,0)</f>
        <v>0</v>
      </c>
      <c r="BJ212" s="17" t="s">
        <v>21</v>
      </c>
      <c r="BK212" s="148">
        <f>ROUND(I212*H212,2)</f>
        <v>0</v>
      </c>
      <c r="BL212" s="17" t="s">
        <v>193</v>
      </c>
      <c r="BM212" s="147" t="s">
        <v>1403</v>
      </c>
    </row>
    <row r="213" spans="2:65" s="1" customFormat="1" ht="29.25">
      <c r="B213" s="32"/>
      <c r="D213" s="149" t="s">
        <v>202</v>
      </c>
      <c r="F213" s="150" t="s">
        <v>1024</v>
      </c>
      <c r="I213" s="151"/>
      <c r="L213" s="32"/>
      <c r="M213" s="152"/>
      <c r="T213" s="56"/>
      <c r="AT213" s="17" t="s">
        <v>202</v>
      </c>
      <c r="AU213" s="17" t="s">
        <v>91</v>
      </c>
    </row>
    <row r="214" spans="2:65" s="1" customFormat="1" ht="11.25">
      <c r="B214" s="32"/>
      <c r="D214" s="156" t="s">
        <v>275</v>
      </c>
      <c r="F214" s="157" t="s">
        <v>1025</v>
      </c>
      <c r="I214" s="151"/>
      <c r="L214" s="32"/>
      <c r="M214" s="152"/>
      <c r="T214" s="56"/>
      <c r="AT214" s="17" t="s">
        <v>275</v>
      </c>
      <c r="AU214" s="17" t="s">
        <v>91</v>
      </c>
    </row>
    <row r="215" spans="2:65" s="12" customFormat="1" ht="11.25">
      <c r="B215" s="158"/>
      <c r="D215" s="149" t="s">
        <v>283</v>
      </c>
      <c r="F215" s="160" t="s">
        <v>1400</v>
      </c>
      <c r="H215" s="161">
        <v>38.777000000000001</v>
      </c>
      <c r="I215" s="162"/>
      <c r="L215" s="158"/>
      <c r="M215" s="163"/>
      <c r="T215" s="164"/>
      <c r="AT215" s="159" t="s">
        <v>283</v>
      </c>
      <c r="AU215" s="159" t="s">
        <v>91</v>
      </c>
      <c r="AV215" s="12" t="s">
        <v>91</v>
      </c>
      <c r="AW215" s="12" t="s">
        <v>4</v>
      </c>
      <c r="AX215" s="12" t="s">
        <v>21</v>
      </c>
      <c r="AY215" s="159" t="s">
        <v>194</v>
      </c>
    </row>
    <row r="216" spans="2:65" s="1" customFormat="1" ht="33" customHeight="1">
      <c r="B216" s="32"/>
      <c r="C216" s="136" t="s">
        <v>489</v>
      </c>
      <c r="D216" s="136" t="s">
        <v>197</v>
      </c>
      <c r="E216" s="137" t="s">
        <v>1026</v>
      </c>
      <c r="F216" s="138" t="s">
        <v>1027</v>
      </c>
      <c r="G216" s="139" t="s">
        <v>279</v>
      </c>
      <c r="H216" s="140">
        <v>8.9280000000000008</v>
      </c>
      <c r="I216" s="141"/>
      <c r="J216" s="142">
        <f>ROUND(I216*H216,2)</f>
        <v>0</v>
      </c>
      <c r="K216" s="138" t="s">
        <v>272</v>
      </c>
      <c r="L216" s="32"/>
      <c r="M216" s="143" t="s">
        <v>1</v>
      </c>
      <c r="N216" s="144" t="s">
        <v>48</v>
      </c>
      <c r="P216" s="145">
        <f>O216*H216</f>
        <v>0</v>
      </c>
      <c r="Q216" s="145">
        <v>0</v>
      </c>
      <c r="R216" s="145">
        <f>Q216*H216</f>
        <v>0</v>
      </c>
      <c r="S216" s="145">
        <v>0</v>
      </c>
      <c r="T216" s="146">
        <f>S216*H216</f>
        <v>0</v>
      </c>
      <c r="AR216" s="147" t="s">
        <v>193</v>
      </c>
      <c r="AT216" s="147" t="s">
        <v>197</v>
      </c>
      <c r="AU216" s="147" t="s">
        <v>91</v>
      </c>
      <c r="AY216" s="17" t="s">
        <v>194</v>
      </c>
      <c r="BE216" s="148">
        <f>IF(N216="základní",J216,0)</f>
        <v>0</v>
      </c>
      <c r="BF216" s="148">
        <f>IF(N216="snížená",J216,0)</f>
        <v>0</v>
      </c>
      <c r="BG216" s="148">
        <f>IF(N216="zákl. přenesená",J216,0)</f>
        <v>0</v>
      </c>
      <c r="BH216" s="148">
        <f>IF(N216="sníž. přenesená",J216,0)</f>
        <v>0</v>
      </c>
      <c r="BI216" s="148">
        <f>IF(N216="nulová",J216,0)</f>
        <v>0</v>
      </c>
      <c r="BJ216" s="17" t="s">
        <v>21</v>
      </c>
      <c r="BK216" s="148">
        <f>ROUND(I216*H216,2)</f>
        <v>0</v>
      </c>
      <c r="BL216" s="17" t="s">
        <v>193</v>
      </c>
      <c r="BM216" s="147" t="s">
        <v>1404</v>
      </c>
    </row>
    <row r="217" spans="2:65" s="1" customFormat="1" ht="29.25">
      <c r="B217" s="32"/>
      <c r="D217" s="149" t="s">
        <v>202</v>
      </c>
      <c r="F217" s="150" t="s">
        <v>1029</v>
      </c>
      <c r="I217" s="151"/>
      <c r="L217" s="32"/>
      <c r="M217" s="152"/>
      <c r="T217" s="56"/>
      <c r="AT217" s="17" t="s">
        <v>202</v>
      </c>
      <c r="AU217" s="17" t="s">
        <v>91</v>
      </c>
    </row>
    <row r="218" spans="2:65" s="1" customFormat="1" ht="11.25">
      <c r="B218" s="32"/>
      <c r="D218" s="156" t="s">
        <v>275</v>
      </c>
      <c r="F218" s="157" t="s">
        <v>1030</v>
      </c>
      <c r="I218" s="151"/>
      <c r="L218" s="32"/>
      <c r="M218" s="152"/>
      <c r="T218" s="56"/>
      <c r="AT218" s="17" t="s">
        <v>275</v>
      </c>
      <c r="AU218" s="17" t="s">
        <v>91</v>
      </c>
    </row>
    <row r="219" spans="2:65" s="12" customFormat="1" ht="11.25">
      <c r="B219" s="158"/>
      <c r="D219" s="149" t="s">
        <v>283</v>
      </c>
      <c r="F219" s="160" t="s">
        <v>1368</v>
      </c>
      <c r="H219" s="161">
        <v>8.9280000000000008</v>
      </c>
      <c r="I219" s="162"/>
      <c r="L219" s="158"/>
      <c r="M219" s="163"/>
      <c r="T219" s="164"/>
      <c r="AT219" s="159" t="s">
        <v>283</v>
      </c>
      <c r="AU219" s="159" t="s">
        <v>91</v>
      </c>
      <c r="AV219" s="12" t="s">
        <v>91</v>
      </c>
      <c r="AW219" s="12" t="s">
        <v>4</v>
      </c>
      <c r="AX219" s="12" t="s">
        <v>21</v>
      </c>
      <c r="AY219" s="159" t="s">
        <v>194</v>
      </c>
    </row>
    <row r="220" spans="2:65" s="1" customFormat="1" ht="33" customHeight="1">
      <c r="B220" s="32"/>
      <c r="C220" s="136" t="s">
        <v>7</v>
      </c>
      <c r="D220" s="136" t="s">
        <v>197</v>
      </c>
      <c r="E220" s="137" t="s">
        <v>1031</v>
      </c>
      <c r="F220" s="138" t="s">
        <v>1032</v>
      </c>
      <c r="G220" s="139" t="s">
        <v>279</v>
      </c>
      <c r="H220" s="140">
        <v>38.777000000000001</v>
      </c>
      <c r="I220" s="141"/>
      <c r="J220" s="142">
        <f>ROUND(I220*H220,2)</f>
        <v>0</v>
      </c>
      <c r="K220" s="138" t="s">
        <v>272</v>
      </c>
      <c r="L220" s="32"/>
      <c r="M220" s="143" t="s">
        <v>1</v>
      </c>
      <c r="N220" s="144" t="s">
        <v>48</v>
      </c>
      <c r="P220" s="145">
        <f>O220*H220</f>
        <v>0</v>
      </c>
      <c r="Q220" s="145">
        <v>0</v>
      </c>
      <c r="R220" s="145">
        <f>Q220*H220</f>
        <v>0</v>
      </c>
      <c r="S220" s="145">
        <v>0</v>
      </c>
      <c r="T220" s="146">
        <f>S220*H220</f>
        <v>0</v>
      </c>
      <c r="AR220" s="147" t="s">
        <v>193</v>
      </c>
      <c r="AT220" s="147" t="s">
        <v>197</v>
      </c>
      <c r="AU220" s="147" t="s">
        <v>91</v>
      </c>
      <c r="AY220" s="17" t="s">
        <v>194</v>
      </c>
      <c r="BE220" s="148">
        <f>IF(N220="základní",J220,0)</f>
        <v>0</v>
      </c>
      <c r="BF220" s="148">
        <f>IF(N220="snížená",J220,0)</f>
        <v>0</v>
      </c>
      <c r="BG220" s="148">
        <f>IF(N220="zákl. přenesená",J220,0)</f>
        <v>0</v>
      </c>
      <c r="BH220" s="148">
        <f>IF(N220="sníž. přenesená",J220,0)</f>
        <v>0</v>
      </c>
      <c r="BI220" s="148">
        <f>IF(N220="nulová",J220,0)</f>
        <v>0</v>
      </c>
      <c r="BJ220" s="17" t="s">
        <v>21</v>
      </c>
      <c r="BK220" s="148">
        <f>ROUND(I220*H220,2)</f>
        <v>0</v>
      </c>
      <c r="BL220" s="17" t="s">
        <v>193</v>
      </c>
      <c r="BM220" s="147" t="s">
        <v>1405</v>
      </c>
    </row>
    <row r="221" spans="2:65" s="1" customFormat="1" ht="29.25">
      <c r="B221" s="32"/>
      <c r="D221" s="149" t="s">
        <v>202</v>
      </c>
      <c r="F221" s="150" t="s">
        <v>1034</v>
      </c>
      <c r="I221" s="151"/>
      <c r="L221" s="32"/>
      <c r="M221" s="152"/>
      <c r="T221" s="56"/>
      <c r="AT221" s="17" t="s">
        <v>202</v>
      </c>
      <c r="AU221" s="17" t="s">
        <v>91</v>
      </c>
    </row>
    <row r="222" spans="2:65" s="1" customFormat="1" ht="11.25">
      <c r="B222" s="32"/>
      <c r="D222" s="156" t="s">
        <v>275</v>
      </c>
      <c r="F222" s="157" t="s">
        <v>1035</v>
      </c>
      <c r="I222" s="151"/>
      <c r="L222" s="32"/>
      <c r="M222" s="152"/>
      <c r="T222" s="56"/>
      <c r="AT222" s="17" t="s">
        <v>275</v>
      </c>
      <c r="AU222" s="17" t="s">
        <v>91</v>
      </c>
    </row>
    <row r="223" spans="2:65" s="12" customFormat="1" ht="11.25">
      <c r="B223" s="158"/>
      <c r="D223" s="149" t="s">
        <v>283</v>
      </c>
      <c r="F223" s="160" t="s">
        <v>1400</v>
      </c>
      <c r="H223" s="161">
        <v>38.777000000000001</v>
      </c>
      <c r="I223" s="162"/>
      <c r="L223" s="158"/>
      <c r="M223" s="163"/>
      <c r="T223" s="164"/>
      <c r="AT223" s="159" t="s">
        <v>283</v>
      </c>
      <c r="AU223" s="159" t="s">
        <v>91</v>
      </c>
      <c r="AV223" s="12" t="s">
        <v>91</v>
      </c>
      <c r="AW223" s="12" t="s">
        <v>4</v>
      </c>
      <c r="AX223" s="12" t="s">
        <v>21</v>
      </c>
      <c r="AY223" s="159" t="s">
        <v>194</v>
      </c>
    </row>
    <row r="224" spans="2:65" s="1" customFormat="1" ht="21.75" customHeight="1">
      <c r="B224" s="32"/>
      <c r="C224" s="136" t="s">
        <v>502</v>
      </c>
      <c r="D224" s="136" t="s">
        <v>197</v>
      </c>
      <c r="E224" s="137" t="s">
        <v>1036</v>
      </c>
      <c r="F224" s="138" t="s">
        <v>1037</v>
      </c>
      <c r="G224" s="139" t="s">
        <v>271</v>
      </c>
      <c r="H224" s="140">
        <v>1641.61</v>
      </c>
      <c r="I224" s="141"/>
      <c r="J224" s="142">
        <f>ROUND(I224*H224,2)</f>
        <v>0</v>
      </c>
      <c r="K224" s="138" t="s">
        <v>272</v>
      </c>
      <c r="L224" s="32"/>
      <c r="M224" s="143" t="s">
        <v>1</v>
      </c>
      <c r="N224" s="144" t="s">
        <v>48</v>
      </c>
      <c r="P224" s="145">
        <f>O224*H224</f>
        <v>0</v>
      </c>
      <c r="Q224" s="145">
        <v>8.4999999999999995E-4</v>
      </c>
      <c r="R224" s="145">
        <f>Q224*H224</f>
        <v>1.3953684999999998</v>
      </c>
      <c r="S224" s="145">
        <v>0</v>
      </c>
      <c r="T224" s="146">
        <f>S224*H224</f>
        <v>0</v>
      </c>
      <c r="AR224" s="147" t="s">
        <v>193</v>
      </c>
      <c r="AT224" s="147" t="s">
        <v>197</v>
      </c>
      <c r="AU224" s="147" t="s">
        <v>91</v>
      </c>
      <c r="AY224" s="17" t="s">
        <v>194</v>
      </c>
      <c r="BE224" s="148">
        <f>IF(N224="základní",J224,0)</f>
        <v>0</v>
      </c>
      <c r="BF224" s="148">
        <f>IF(N224="snížená",J224,0)</f>
        <v>0</v>
      </c>
      <c r="BG224" s="148">
        <f>IF(N224="zákl. přenesená",J224,0)</f>
        <v>0</v>
      </c>
      <c r="BH224" s="148">
        <f>IF(N224="sníž. přenesená",J224,0)</f>
        <v>0</v>
      </c>
      <c r="BI224" s="148">
        <f>IF(N224="nulová",J224,0)</f>
        <v>0</v>
      </c>
      <c r="BJ224" s="17" t="s">
        <v>21</v>
      </c>
      <c r="BK224" s="148">
        <f>ROUND(I224*H224,2)</f>
        <v>0</v>
      </c>
      <c r="BL224" s="17" t="s">
        <v>193</v>
      </c>
      <c r="BM224" s="147" t="s">
        <v>1406</v>
      </c>
    </row>
    <row r="225" spans="2:65" s="1" customFormat="1" ht="29.25">
      <c r="B225" s="32"/>
      <c r="D225" s="149" t="s">
        <v>202</v>
      </c>
      <c r="F225" s="150" t="s">
        <v>1039</v>
      </c>
      <c r="I225" s="151"/>
      <c r="L225" s="32"/>
      <c r="M225" s="152"/>
      <c r="T225" s="56"/>
      <c r="AT225" s="17" t="s">
        <v>202</v>
      </c>
      <c r="AU225" s="17" t="s">
        <v>91</v>
      </c>
    </row>
    <row r="226" spans="2:65" s="1" customFormat="1" ht="11.25">
      <c r="B226" s="32"/>
      <c r="D226" s="156" t="s">
        <v>275</v>
      </c>
      <c r="F226" s="157" t="s">
        <v>1040</v>
      </c>
      <c r="I226" s="151"/>
      <c r="L226" s="32"/>
      <c r="M226" s="152"/>
      <c r="T226" s="56"/>
      <c r="AT226" s="17" t="s">
        <v>275</v>
      </c>
      <c r="AU226" s="17" t="s">
        <v>91</v>
      </c>
    </row>
    <row r="227" spans="2:65" s="12" customFormat="1" ht="11.25">
      <c r="B227" s="158"/>
      <c r="D227" s="149" t="s">
        <v>283</v>
      </c>
      <c r="E227" s="159" t="s">
        <v>1</v>
      </c>
      <c r="F227" s="160" t="s">
        <v>1407</v>
      </c>
      <c r="H227" s="161">
        <v>736.24</v>
      </c>
      <c r="I227" s="162"/>
      <c r="L227" s="158"/>
      <c r="M227" s="163"/>
      <c r="T227" s="164"/>
      <c r="AT227" s="159" t="s">
        <v>283</v>
      </c>
      <c r="AU227" s="159" t="s">
        <v>91</v>
      </c>
      <c r="AV227" s="12" t="s">
        <v>91</v>
      </c>
      <c r="AW227" s="12" t="s">
        <v>38</v>
      </c>
      <c r="AX227" s="12" t="s">
        <v>83</v>
      </c>
      <c r="AY227" s="159" t="s">
        <v>194</v>
      </c>
    </row>
    <row r="228" spans="2:65" s="12" customFormat="1" ht="11.25">
      <c r="B228" s="158"/>
      <c r="D228" s="149" t="s">
        <v>283</v>
      </c>
      <c r="E228" s="159" t="s">
        <v>1</v>
      </c>
      <c r="F228" s="160" t="s">
        <v>1408</v>
      </c>
      <c r="H228" s="161">
        <v>176.82</v>
      </c>
      <c r="I228" s="162"/>
      <c r="L228" s="158"/>
      <c r="M228" s="163"/>
      <c r="T228" s="164"/>
      <c r="AT228" s="159" t="s">
        <v>283</v>
      </c>
      <c r="AU228" s="159" t="s">
        <v>91</v>
      </c>
      <c r="AV228" s="12" t="s">
        <v>91</v>
      </c>
      <c r="AW228" s="12" t="s">
        <v>38</v>
      </c>
      <c r="AX228" s="12" t="s">
        <v>83</v>
      </c>
      <c r="AY228" s="159" t="s">
        <v>194</v>
      </c>
    </row>
    <row r="229" spans="2:65" s="12" customFormat="1" ht="11.25">
      <c r="B229" s="158"/>
      <c r="D229" s="149" t="s">
        <v>283</v>
      </c>
      <c r="E229" s="159" t="s">
        <v>1</v>
      </c>
      <c r="F229" s="160" t="s">
        <v>1409</v>
      </c>
      <c r="H229" s="161">
        <v>182.4</v>
      </c>
      <c r="I229" s="162"/>
      <c r="L229" s="158"/>
      <c r="M229" s="163"/>
      <c r="T229" s="164"/>
      <c r="AT229" s="159" t="s">
        <v>283</v>
      </c>
      <c r="AU229" s="159" t="s">
        <v>91</v>
      </c>
      <c r="AV229" s="12" t="s">
        <v>91</v>
      </c>
      <c r="AW229" s="12" t="s">
        <v>38</v>
      </c>
      <c r="AX229" s="12" t="s">
        <v>83</v>
      </c>
      <c r="AY229" s="159" t="s">
        <v>194</v>
      </c>
    </row>
    <row r="230" spans="2:65" s="12" customFormat="1" ht="11.25">
      <c r="B230" s="158"/>
      <c r="D230" s="149" t="s">
        <v>283</v>
      </c>
      <c r="E230" s="159" t="s">
        <v>1</v>
      </c>
      <c r="F230" s="160" t="s">
        <v>1410</v>
      </c>
      <c r="H230" s="161">
        <v>241.8</v>
      </c>
      <c r="I230" s="162"/>
      <c r="L230" s="158"/>
      <c r="M230" s="163"/>
      <c r="T230" s="164"/>
      <c r="AT230" s="159" t="s">
        <v>283</v>
      </c>
      <c r="AU230" s="159" t="s">
        <v>91</v>
      </c>
      <c r="AV230" s="12" t="s">
        <v>91</v>
      </c>
      <c r="AW230" s="12" t="s">
        <v>38</v>
      </c>
      <c r="AX230" s="12" t="s">
        <v>83</v>
      </c>
      <c r="AY230" s="159" t="s">
        <v>194</v>
      </c>
    </row>
    <row r="231" spans="2:65" s="12" customFormat="1" ht="22.5">
      <c r="B231" s="158"/>
      <c r="D231" s="149" t="s">
        <v>283</v>
      </c>
      <c r="E231" s="159" t="s">
        <v>1</v>
      </c>
      <c r="F231" s="160" t="s">
        <v>1411</v>
      </c>
      <c r="H231" s="161">
        <v>304.35000000000002</v>
      </c>
      <c r="I231" s="162"/>
      <c r="L231" s="158"/>
      <c r="M231" s="163"/>
      <c r="T231" s="164"/>
      <c r="AT231" s="159" t="s">
        <v>283</v>
      </c>
      <c r="AU231" s="159" t="s">
        <v>91</v>
      </c>
      <c r="AV231" s="12" t="s">
        <v>91</v>
      </c>
      <c r="AW231" s="12" t="s">
        <v>38</v>
      </c>
      <c r="AX231" s="12" t="s">
        <v>83</v>
      </c>
      <c r="AY231" s="159" t="s">
        <v>194</v>
      </c>
    </row>
    <row r="232" spans="2:65" s="1" customFormat="1" ht="24.2" customHeight="1">
      <c r="B232" s="32"/>
      <c r="C232" s="136" t="s">
        <v>507</v>
      </c>
      <c r="D232" s="136" t="s">
        <v>197</v>
      </c>
      <c r="E232" s="137" t="s">
        <v>1045</v>
      </c>
      <c r="F232" s="138" t="s">
        <v>1046</v>
      </c>
      <c r="G232" s="139" t="s">
        <v>271</v>
      </c>
      <c r="H232" s="140">
        <v>1641.61</v>
      </c>
      <c r="I232" s="141"/>
      <c r="J232" s="142">
        <f>ROUND(I232*H232,2)</f>
        <v>0</v>
      </c>
      <c r="K232" s="138" t="s">
        <v>272</v>
      </c>
      <c r="L232" s="32"/>
      <c r="M232" s="143" t="s">
        <v>1</v>
      </c>
      <c r="N232" s="144" t="s">
        <v>48</v>
      </c>
      <c r="P232" s="145">
        <f>O232*H232</f>
        <v>0</v>
      </c>
      <c r="Q232" s="145">
        <v>0</v>
      </c>
      <c r="R232" s="145">
        <f>Q232*H232</f>
        <v>0</v>
      </c>
      <c r="S232" s="145">
        <v>0</v>
      </c>
      <c r="T232" s="146">
        <f>S232*H232</f>
        <v>0</v>
      </c>
      <c r="AR232" s="147" t="s">
        <v>193</v>
      </c>
      <c r="AT232" s="147" t="s">
        <v>197</v>
      </c>
      <c r="AU232" s="147" t="s">
        <v>91</v>
      </c>
      <c r="AY232" s="17" t="s">
        <v>194</v>
      </c>
      <c r="BE232" s="148">
        <f>IF(N232="základní",J232,0)</f>
        <v>0</v>
      </c>
      <c r="BF232" s="148">
        <f>IF(N232="snížená",J232,0)</f>
        <v>0</v>
      </c>
      <c r="BG232" s="148">
        <f>IF(N232="zákl. přenesená",J232,0)</f>
        <v>0</v>
      </c>
      <c r="BH232" s="148">
        <f>IF(N232="sníž. přenesená",J232,0)</f>
        <v>0</v>
      </c>
      <c r="BI232" s="148">
        <f>IF(N232="nulová",J232,0)</f>
        <v>0</v>
      </c>
      <c r="BJ232" s="17" t="s">
        <v>21</v>
      </c>
      <c r="BK232" s="148">
        <f>ROUND(I232*H232,2)</f>
        <v>0</v>
      </c>
      <c r="BL232" s="17" t="s">
        <v>193</v>
      </c>
      <c r="BM232" s="147" t="s">
        <v>1412</v>
      </c>
    </row>
    <row r="233" spans="2:65" s="1" customFormat="1" ht="29.25">
      <c r="B233" s="32"/>
      <c r="D233" s="149" t="s">
        <v>202</v>
      </c>
      <c r="F233" s="150" t="s">
        <v>1048</v>
      </c>
      <c r="I233" s="151"/>
      <c r="L233" s="32"/>
      <c r="M233" s="152"/>
      <c r="T233" s="56"/>
      <c r="AT233" s="17" t="s">
        <v>202</v>
      </c>
      <c r="AU233" s="17" t="s">
        <v>91</v>
      </c>
    </row>
    <row r="234" spans="2:65" s="1" customFormat="1" ht="11.25">
      <c r="B234" s="32"/>
      <c r="D234" s="156" t="s">
        <v>275</v>
      </c>
      <c r="F234" s="157" t="s">
        <v>1049</v>
      </c>
      <c r="I234" s="151"/>
      <c r="L234" s="32"/>
      <c r="M234" s="152"/>
      <c r="T234" s="56"/>
      <c r="AT234" s="17" t="s">
        <v>275</v>
      </c>
      <c r="AU234" s="17" t="s">
        <v>91</v>
      </c>
    </row>
    <row r="235" spans="2:65" s="1" customFormat="1" ht="37.9" customHeight="1">
      <c r="B235" s="32"/>
      <c r="C235" s="136" t="s">
        <v>440</v>
      </c>
      <c r="D235" s="136" t="s">
        <v>197</v>
      </c>
      <c r="E235" s="137" t="s">
        <v>804</v>
      </c>
      <c r="F235" s="138" t="s">
        <v>805</v>
      </c>
      <c r="G235" s="139" t="s">
        <v>279</v>
      </c>
      <c r="H235" s="140">
        <v>286.23200000000003</v>
      </c>
      <c r="I235" s="141"/>
      <c r="J235" s="142">
        <f>ROUND(I235*H235,2)</f>
        <v>0</v>
      </c>
      <c r="K235" s="138" t="s">
        <v>272</v>
      </c>
      <c r="L235" s="32"/>
      <c r="M235" s="143" t="s">
        <v>1</v>
      </c>
      <c r="N235" s="144" t="s">
        <v>48</v>
      </c>
      <c r="P235" s="145">
        <f>O235*H235</f>
        <v>0</v>
      </c>
      <c r="Q235" s="145">
        <v>0</v>
      </c>
      <c r="R235" s="145">
        <f>Q235*H235</f>
        <v>0</v>
      </c>
      <c r="S235" s="145">
        <v>0</v>
      </c>
      <c r="T235" s="146">
        <f>S235*H235</f>
        <v>0</v>
      </c>
      <c r="AR235" s="147" t="s">
        <v>193</v>
      </c>
      <c r="AT235" s="147" t="s">
        <v>197</v>
      </c>
      <c r="AU235" s="147" t="s">
        <v>91</v>
      </c>
      <c r="AY235" s="17" t="s">
        <v>194</v>
      </c>
      <c r="BE235" s="148">
        <f>IF(N235="základní",J235,0)</f>
        <v>0</v>
      </c>
      <c r="BF235" s="148">
        <f>IF(N235="snížená",J235,0)</f>
        <v>0</v>
      </c>
      <c r="BG235" s="148">
        <f>IF(N235="zákl. přenesená",J235,0)</f>
        <v>0</v>
      </c>
      <c r="BH235" s="148">
        <f>IF(N235="sníž. přenesená",J235,0)</f>
        <v>0</v>
      </c>
      <c r="BI235" s="148">
        <f>IF(N235="nulová",J235,0)</f>
        <v>0</v>
      </c>
      <c r="BJ235" s="17" t="s">
        <v>21</v>
      </c>
      <c r="BK235" s="148">
        <f>ROUND(I235*H235,2)</f>
        <v>0</v>
      </c>
      <c r="BL235" s="17" t="s">
        <v>193</v>
      </c>
      <c r="BM235" s="147" t="s">
        <v>1413</v>
      </c>
    </row>
    <row r="236" spans="2:65" s="1" customFormat="1" ht="39">
      <c r="B236" s="32"/>
      <c r="D236" s="149" t="s">
        <v>202</v>
      </c>
      <c r="F236" s="150" t="s">
        <v>807</v>
      </c>
      <c r="I236" s="151"/>
      <c r="L236" s="32"/>
      <c r="M236" s="152"/>
      <c r="T236" s="56"/>
      <c r="AT236" s="17" t="s">
        <v>202</v>
      </c>
      <c r="AU236" s="17" t="s">
        <v>91</v>
      </c>
    </row>
    <row r="237" spans="2:65" s="1" customFormat="1" ht="11.25">
      <c r="B237" s="32"/>
      <c r="D237" s="156" t="s">
        <v>275</v>
      </c>
      <c r="F237" s="157" t="s">
        <v>808</v>
      </c>
      <c r="I237" s="151"/>
      <c r="L237" s="32"/>
      <c r="M237" s="152"/>
      <c r="T237" s="56"/>
      <c r="AT237" s="17" t="s">
        <v>275</v>
      </c>
      <c r="AU237" s="17" t="s">
        <v>91</v>
      </c>
    </row>
    <row r="238" spans="2:65" s="1" customFormat="1" ht="37.9" customHeight="1">
      <c r="B238" s="32"/>
      <c r="C238" s="136" t="s">
        <v>516</v>
      </c>
      <c r="D238" s="136" t="s">
        <v>197</v>
      </c>
      <c r="E238" s="137" t="s">
        <v>1051</v>
      </c>
      <c r="F238" s="138" t="s">
        <v>1052</v>
      </c>
      <c r="G238" s="139" t="s">
        <v>279</v>
      </c>
      <c r="H238" s="140">
        <v>95.41</v>
      </c>
      <c r="I238" s="141"/>
      <c r="J238" s="142">
        <f>ROUND(I238*H238,2)</f>
        <v>0</v>
      </c>
      <c r="K238" s="138" t="s">
        <v>272</v>
      </c>
      <c r="L238" s="32"/>
      <c r="M238" s="143" t="s">
        <v>1</v>
      </c>
      <c r="N238" s="144" t="s">
        <v>48</v>
      </c>
      <c r="P238" s="145">
        <f>O238*H238</f>
        <v>0</v>
      </c>
      <c r="Q238" s="145">
        <v>0</v>
      </c>
      <c r="R238" s="145">
        <f>Q238*H238</f>
        <v>0</v>
      </c>
      <c r="S238" s="145">
        <v>0</v>
      </c>
      <c r="T238" s="146">
        <f>S238*H238</f>
        <v>0</v>
      </c>
      <c r="AR238" s="147" t="s">
        <v>193</v>
      </c>
      <c r="AT238" s="147" t="s">
        <v>197</v>
      </c>
      <c r="AU238" s="147" t="s">
        <v>91</v>
      </c>
      <c r="AY238" s="17" t="s">
        <v>194</v>
      </c>
      <c r="BE238" s="148">
        <f>IF(N238="základní",J238,0)</f>
        <v>0</v>
      </c>
      <c r="BF238" s="148">
        <f>IF(N238="snížená",J238,0)</f>
        <v>0</v>
      </c>
      <c r="BG238" s="148">
        <f>IF(N238="zákl. přenesená",J238,0)</f>
        <v>0</v>
      </c>
      <c r="BH238" s="148">
        <f>IF(N238="sníž. přenesená",J238,0)</f>
        <v>0</v>
      </c>
      <c r="BI238" s="148">
        <f>IF(N238="nulová",J238,0)</f>
        <v>0</v>
      </c>
      <c r="BJ238" s="17" t="s">
        <v>21</v>
      </c>
      <c r="BK238" s="148">
        <f>ROUND(I238*H238,2)</f>
        <v>0</v>
      </c>
      <c r="BL238" s="17" t="s">
        <v>193</v>
      </c>
      <c r="BM238" s="147" t="s">
        <v>1414</v>
      </c>
    </row>
    <row r="239" spans="2:65" s="1" customFormat="1" ht="39">
      <c r="B239" s="32"/>
      <c r="D239" s="149" t="s">
        <v>202</v>
      </c>
      <c r="F239" s="150" t="s">
        <v>1054</v>
      </c>
      <c r="I239" s="151"/>
      <c r="L239" s="32"/>
      <c r="M239" s="152"/>
      <c r="T239" s="56"/>
      <c r="AT239" s="17" t="s">
        <v>202</v>
      </c>
      <c r="AU239" s="17" t="s">
        <v>91</v>
      </c>
    </row>
    <row r="240" spans="2:65" s="1" customFormat="1" ht="11.25">
      <c r="B240" s="32"/>
      <c r="D240" s="156" t="s">
        <v>275</v>
      </c>
      <c r="F240" s="157" t="s">
        <v>1055</v>
      </c>
      <c r="I240" s="151"/>
      <c r="L240" s="32"/>
      <c r="M240" s="152"/>
      <c r="T240" s="56"/>
      <c r="AT240" s="17" t="s">
        <v>275</v>
      </c>
      <c r="AU240" s="17" t="s">
        <v>91</v>
      </c>
    </row>
    <row r="241" spans="2:65" s="1" customFormat="1" ht="24.2" customHeight="1">
      <c r="B241" s="32"/>
      <c r="C241" s="136" t="s">
        <v>521</v>
      </c>
      <c r="D241" s="136" t="s">
        <v>197</v>
      </c>
      <c r="E241" s="137" t="s">
        <v>1279</v>
      </c>
      <c r="F241" s="138" t="s">
        <v>1280</v>
      </c>
      <c r="G241" s="139" t="s">
        <v>279</v>
      </c>
      <c r="H241" s="140">
        <v>95.41</v>
      </c>
      <c r="I241" s="141"/>
      <c r="J241" s="142">
        <f>ROUND(I241*H241,2)</f>
        <v>0</v>
      </c>
      <c r="K241" s="138" t="s">
        <v>272</v>
      </c>
      <c r="L241" s="32"/>
      <c r="M241" s="143" t="s">
        <v>1</v>
      </c>
      <c r="N241" s="144" t="s">
        <v>48</v>
      </c>
      <c r="P241" s="145">
        <f>O241*H241</f>
        <v>0</v>
      </c>
      <c r="Q241" s="145">
        <v>0</v>
      </c>
      <c r="R241" s="145">
        <f>Q241*H241</f>
        <v>0</v>
      </c>
      <c r="S241" s="145">
        <v>0</v>
      </c>
      <c r="T241" s="146">
        <f>S241*H241</f>
        <v>0</v>
      </c>
      <c r="AR241" s="147" t="s">
        <v>193</v>
      </c>
      <c r="AT241" s="147" t="s">
        <v>197</v>
      </c>
      <c r="AU241" s="147" t="s">
        <v>91</v>
      </c>
      <c r="AY241" s="17" t="s">
        <v>194</v>
      </c>
      <c r="BE241" s="148">
        <f>IF(N241="základní",J241,0)</f>
        <v>0</v>
      </c>
      <c r="BF241" s="148">
        <f>IF(N241="snížená",J241,0)</f>
        <v>0</v>
      </c>
      <c r="BG241" s="148">
        <f>IF(N241="zákl. přenesená",J241,0)</f>
        <v>0</v>
      </c>
      <c r="BH241" s="148">
        <f>IF(N241="sníž. přenesená",J241,0)</f>
        <v>0</v>
      </c>
      <c r="BI241" s="148">
        <f>IF(N241="nulová",J241,0)</f>
        <v>0</v>
      </c>
      <c r="BJ241" s="17" t="s">
        <v>21</v>
      </c>
      <c r="BK241" s="148">
        <f>ROUND(I241*H241,2)</f>
        <v>0</v>
      </c>
      <c r="BL241" s="17" t="s">
        <v>193</v>
      </c>
      <c r="BM241" s="147" t="s">
        <v>1415</v>
      </c>
    </row>
    <row r="242" spans="2:65" s="1" customFormat="1" ht="29.25">
      <c r="B242" s="32"/>
      <c r="D242" s="149" t="s">
        <v>202</v>
      </c>
      <c r="F242" s="150" t="s">
        <v>1282</v>
      </c>
      <c r="I242" s="151"/>
      <c r="L242" s="32"/>
      <c r="M242" s="152"/>
      <c r="T242" s="56"/>
      <c r="AT242" s="17" t="s">
        <v>202</v>
      </c>
      <c r="AU242" s="17" t="s">
        <v>91</v>
      </c>
    </row>
    <row r="243" spans="2:65" s="1" customFormat="1" ht="11.25">
      <c r="B243" s="32"/>
      <c r="D243" s="156" t="s">
        <v>275</v>
      </c>
      <c r="F243" s="157" t="s">
        <v>1283</v>
      </c>
      <c r="I243" s="151"/>
      <c r="L243" s="32"/>
      <c r="M243" s="152"/>
      <c r="T243" s="56"/>
      <c r="AT243" s="17" t="s">
        <v>275</v>
      </c>
      <c r="AU243" s="17" t="s">
        <v>91</v>
      </c>
    </row>
    <row r="244" spans="2:65" s="14" customFormat="1" ht="11.25">
      <c r="B244" s="182"/>
      <c r="D244" s="149" t="s">
        <v>283</v>
      </c>
      <c r="E244" s="183" t="s">
        <v>1</v>
      </c>
      <c r="F244" s="184" t="s">
        <v>1068</v>
      </c>
      <c r="H244" s="183" t="s">
        <v>1</v>
      </c>
      <c r="I244" s="185"/>
      <c r="L244" s="182"/>
      <c r="M244" s="186"/>
      <c r="T244" s="187"/>
      <c r="AT244" s="183" t="s">
        <v>283</v>
      </c>
      <c r="AU244" s="183" t="s">
        <v>91</v>
      </c>
      <c r="AV244" s="14" t="s">
        <v>21</v>
      </c>
      <c r="AW244" s="14" t="s">
        <v>38</v>
      </c>
      <c r="AX244" s="14" t="s">
        <v>83</v>
      </c>
      <c r="AY244" s="183" t="s">
        <v>194</v>
      </c>
    </row>
    <row r="245" spans="2:65" s="12" customFormat="1" ht="11.25">
      <c r="B245" s="158"/>
      <c r="D245" s="149" t="s">
        <v>283</v>
      </c>
      <c r="E245" s="159" t="s">
        <v>1</v>
      </c>
      <c r="F245" s="160" t="s">
        <v>1416</v>
      </c>
      <c r="H245" s="161">
        <v>95.41</v>
      </c>
      <c r="I245" s="162"/>
      <c r="L245" s="158"/>
      <c r="M245" s="163"/>
      <c r="T245" s="164"/>
      <c r="AT245" s="159" t="s">
        <v>283</v>
      </c>
      <c r="AU245" s="159" t="s">
        <v>91</v>
      </c>
      <c r="AV245" s="12" t="s">
        <v>91</v>
      </c>
      <c r="AW245" s="12" t="s">
        <v>38</v>
      </c>
      <c r="AX245" s="12" t="s">
        <v>83</v>
      </c>
      <c r="AY245" s="159" t="s">
        <v>194</v>
      </c>
    </row>
    <row r="246" spans="2:65" s="13" customFormat="1" ht="11.25">
      <c r="B246" s="165"/>
      <c r="D246" s="149" t="s">
        <v>283</v>
      </c>
      <c r="E246" s="166" t="s">
        <v>1</v>
      </c>
      <c r="F246" s="167" t="s">
        <v>285</v>
      </c>
      <c r="H246" s="168">
        <v>95.41</v>
      </c>
      <c r="I246" s="169"/>
      <c r="L246" s="165"/>
      <c r="M246" s="170"/>
      <c r="T246" s="171"/>
      <c r="AT246" s="166" t="s">
        <v>283</v>
      </c>
      <c r="AU246" s="166" t="s">
        <v>91</v>
      </c>
      <c r="AV246" s="13" t="s">
        <v>193</v>
      </c>
      <c r="AW246" s="13" t="s">
        <v>38</v>
      </c>
      <c r="AX246" s="13" t="s">
        <v>21</v>
      </c>
      <c r="AY246" s="166" t="s">
        <v>194</v>
      </c>
    </row>
    <row r="247" spans="2:65" s="1" customFormat="1" ht="24.2" customHeight="1">
      <c r="B247" s="32"/>
      <c r="C247" s="136" t="s">
        <v>526</v>
      </c>
      <c r="D247" s="136" t="s">
        <v>197</v>
      </c>
      <c r="E247" s="137" t="s">
        <v>1056</v>
      </c>
      <c r="F247" s="138" t="s">
        <v>1057</v>
      </c>
      <c r="G247" s="139" t="s">
        <v>279</v>
      </c>
      <c r="H247" s="140">
        <v>286.23200000000003</v>
      </c>
      <c r="I247" s="141"/>
      <c r="J247" s="142">
        <f>ROUND(I247*H247,2)</f>
        <v>0</v>
      </c>
      <c r="K247" s="138" t="s">
        <v>272</v>
      </c>
      <c r="L247" s="32"/>
      <c r="M247" s="143" t="s">
        <v>1</v>
      </c>
      <c r="N247" s="144" t="s">
        <v>48</v>
      </c>
      <c r="P247" s="145">
        <f>O247*H247</f>
        <v>0</v>
      </c>
      <c r="Q247" s="145">
        <v>0</v>
      </c>
      <c r="R247" s="145">
        <f>Q247*H247</f>
        <v>0</v>
      </c>
      <c r="S247" s="145">
        <v>0</v>
      </c>
      <c r="T247" s="146">
        <f>S247*H247</f>
        <v>0</v>
      </c>
      <c r="AR247" s="147" t="s">
        <v>193</v>
      </c>
      <c r="AT247" s="147" t="s">
        <v>197</v>
      </c>
      <c r="AU247" s="147" t="s">
        <v>91</v>
      </c>
      <c r="AY247" s="17" t="s">
        <v>194</v>
      </c>
      <c r="BE247" s="148">
        <f>IF(N247="základní",J247,0)</f>
        <v>0</v>
      </c>
      <c r="BF247" s="148">
        <f>IF(N247="snížená",J247,0)</f>
        <v>0</v>
      </c>
      <c r="BG247" s="148">
        <f>IF(N247="zákl. přenesená",J247,0)</f>
        <v>0</v>
      </c>
      <c r="BH247" s="148">
        <f>IF(N247="sníž. přenesená",J247,0)</f>
        <v>0</v>
      </c>
      <c r="BI247" s="148">
        <f>IF(N247="nulová",J247,0)</f>
        <v>0</v>
      </c>
      <c r="BJ247" s="17" t="s">
        <v>21</v>
      </c>
      <c r="BK247" s="148">
        <f>ROUND(I247*H247,2)</f>
        <v>0</v>
      </c>
      <c r="BL247" s="17" t="s">
        <v>193</v>
      </c>
      <c r="BM247" s="147" t="s">
        <v>1417</v>
      </c>
    </row>
    <row r="248" spans="2:65" s="1" customFormat="1" ht="29.25">
      <c r="B248" s="32"/>
      <c r="D248" s="149" t="s">
        <v>202</v>
      </c>
      <c r="F248" s="150" t="s">
        <v>1059</v>
      </c>
      <c r="I248" s="151"/>
      <c r="L248" s="32"/>
      <c r="M248" s="152"/>
      <c r="T248" s="56"/>
      <c r="AT248" s="17" t="s">
        <v>202</v>
      </c>
      <c r="AU248" s="17" t="s">
        <v>91</v>
      </c>
    </row>
    <row r="249" spans="2:65" s="1" customFormat="1" ht="11.25">
      <c r="B249" s="32"/>
      <c r="D249" s="156" t="s">
        <v>275</v>
      </c>
      <c r="F249" s="157" t="s">
        <v>1060</v>
      </c>
      <c r="I249" s="151"/>
      <c r="L249" s="32"/>
      <c r="M249" s="152"/>
      <c r="T249" s="56"/>
      <c r="AT249" s="17" t="s">
        <v>275</v>
      </c>
      <c r="AU249" s="17" t="s">
        <v>91</v>
      </c>
    </row>
    <row r="250" spans="2:65" s="14" customFormat="1" ht="11.25">
      <c r="B250" s="182"/>
      <c r="D250" s="149" t="s">
        <v>283</v>
      </c>
      <c r="E250" s="183" t="s">
        <v>1</v>
      </c>
      <c r="F250" s="184" t="s">
        <v>1061</v>
      </c>
      <c r="H250" s="183" t="s">
        <v>1</v>
      </c>
      <c r="I250" s="185"/>
      <c r="L250" s="182"/>
      <c r="M250" s="186"/>
      <c r="T250" s="187"/>
      <c r="AT250" s="183" t="s">
        <v>283</v>
      </c>
      <c r="AU250" s="183" t="s">
        <v>91</v>
      </c>
      <c r="AV250" s="14" t="s">
        <v>21</v>
      </c>
      <c r="AW250" s="14" t="s">
        <v>38</v>
      </c>
      <c r="AX250" s="14" t="s">
        <v>83</v>
      </c>
      <c r="AY250" s="183" t="s">
        <v>194</v>
      </c>
    </row>
    <row r="251" spans="2:65" s="12" customFormat="1" ht="11.25">
      <c r="B251" s="158"/>
      <c r="D251" s="149" t="s">
        <v>283</v>
      </c>
      <c r="E251" s="159" t="s">
        <v>1</v>
      </c>
      <c r="F251" s="160" t="s">
        <v>1418</v>
      </c>
      <c r="H251" s="161">
        <v>286.23200000000003</v>
      </c>
      <c r="I251" s="162"/>
      <c r="L251" s="158"/>
      <c r="M251" s="163"/>
      <c r="T251" s="164"/>
      <c r="AT251" s="159" t="s">
        <v>283</v>
      </c>
      <c r="AU251" s="159" t="s">
        <v>91</v>
      </c>
      <c r="AV251" s="12" t="s">
        <v>91</v>
      </c>
      <c r="AW251" s="12" t="s">
        <v>38</v>
      </c>
      <c r="AX251" s="12" t="s">
        <v>21</v>
      </c>
      <c r="AY251" s="159" t="s">
        <v>194</v>
      </c>
    </row>
    <row r="252" spans="2:65" s="1" customFormat="1" ht="33" customHeight="1">
      <c r="B252" s="32"/>
      <c r="C252" s="136" t="s">
        <v>452</v>
      </c>
      <c r="D252" s="136" t="s">
        <v>197</v>
      </c>
      <c r="E252" s="137" t="s">
        <v>432</v>
      </c>
      <c r="F252" s="138" t="s">
        <v>433</v>
      </c>
      <c r="G252" s="139" t="s">
        <v>363</v>
      </c>
      <c r="H252" s="140">
        <v>801.44799999999998</v>
      </c>
      <c r="I252" s="141"/>
      <c r="J252" s="142">
        <f>ROUND(I252*H252,2)</f>
        <v>0</v>
      </c>
      <c r="K252" s="138" t="s">
        <v>272</v>
      </c>
      <c r="L252" s="32"/>
      <c r="M252" s="143" t="s">
        <v>1</v>
      </c>
      <c r="N252" s="144" t="s">
        <v>48</v>
      </c>
      <c r="P252" s="145">
        <f>O252*H252</f>
        <v>0</v>
      </c>
      <c r="Q252" s="145">
        <v>0</v>
      </c>
      <c r="R252" s="145">
        <f>Q252*H252</f>
        <v>0</v>
      </c>
      <c r="S252" s="145">
        <v>0</v>
      </c>
      <c r="T252" s="146">
        <f>S252*H252</f>
        <v>0</v>
      </c>
      <c r="AR252" s="147" t="s">
        <v>193</v>
      </c>
      <c r="AT252" s="147" t="s">
        <v>197</v>
      </c>
      <c r="AU252" s="147" t="s">
        <v>91</v>
      </c>
      <c r="AY252" s="17" t="s">
        <v>194</v>
      </c>
      <c r="BE252" s="148">
        <f>IF(N252="základní",J252,0)</f>
        <v>0</v>
      </c>
      <c r="BF252" s="148">
        <f>IF(N252="snížená",J252,0)</f>
        <v>0</v>
      </c>
      <c r="BG252" s="148">
        <f>IF(N252="zákl. přenesená",J252,0)</f>
        <v>0</v>
      </c>
      <c r="BH252" s="148">
        <f>IF(N252="sníž. přenesená",J252,0)</f>
        <v>0</v>
      </c>
      <c r="BI252" s="148">
        <f>IF(N252="nulová",J252,0)</f>
        <v>0</v>
      </c>
      <c r="BJ252" s="17" t="s">
        <v>21</v>
      </c>
      <c r="BK252" s="148">
        <f>ROUND(I252*H252,2)</f>
        <v>0</v>
      </c>
      <c r="BL252" s="17" t="s">
        <v>193</v>
      </c>
      <c r="BM252" s="147" t="s">
        <v>1419</v>
      </c>
    </row>
    <row r="253" spans="2:65" s="1" customFormat="1" ht="29.25">
      <c r="B253" s="32"/>
      <c r="D253" s="149" t="s">
        <v>202</v>
      </c>
      <c r="F253" s="150" t="s">
        <v>435</v>
      </c>
      <c r="I253" s="151"/>
      <c r="L253" s="32"/>
      <c r="M253" s="152"/>
      <c r="T253" s="56"/>
      <c r="AT253" s="17" t="s">
        <v>202</v>
      </c>
      <c r="AU253" s="17" t="s">
        <v>91</v>
      </c>
    </row>
    <row r="254" spans="2:65" s="1" customFormat="1" ht="11.25">
      <c r="B254" s="32"/>
      <c r="D254" s="156" t="s">
        <v>275</v>
      </c>
      <c r="F254" s="157" t="s">
        <v>436</v>
      </c>
      <c r="I254" s="151"/>
      <c r="L254" s="32"/>
      <c r="M254" s="152"/>
      <c r="T254" s="56"/>
      <c r="AT254" s="17" t="s">
        <v>275</v>
      </c>
      <c r="AU254" s="17" t="s">
        <v>91</v>
      </c>
    </row>
    <row r="255" spans="2:65" s="12" customFormat="1" ht="11.25">
      <c r="B255" s="158"/>
      <c r="D255" s="149" t="s">
        <v>283</v>
      </c>
      <c r="E255" s="159" t="s">
        <v>1</v>
      </c>
      <c r="F255" s="160" t="s">
        <v>1420</v>
      </c>
      <c r="H255" s="161">
        <v>381.642</v>
      </c>
      <c r="I255" s="162"/>
      <c r="L255" s="158"/>
      <c r="M255" s="163"/>
      <c r="T255" s="164"/>
      <c r="AT255" s="159" t="s">
        <v>283</v>
      </c>
      <c r="AU255" s="159" t="s">
        <v>91</v>
      </c>
      <c r="AV255" s="12" t="s">
        <v>91</v>
      </c>
      <c r="AW255" s="12" t="s">
        <v>38</v>
      </c>
      <c r="AX255" s="12" t="s">
        <v>21</v>
      </c>
      <c r="AY255" s="159" t="s">
        <v>194</v>
      </c>
    </row>
    <row r="256" spans="2:65" s="12" customFormat="1" ht="11.25">
      <c r="B256" s="158"/>
      <c r="D256" s="149" t="s">
        <v>283</v>
      </c>
      <c r="F256" s="160" t="s">
        <v>1421</v>
      </c>
      <c r="H256" s="161">
        <v>801.44799999999998</v>
      </c>
      <c r="I256" s="162"/>
      <c r="L256" s="158"/>
      <c r="M256" s="163"/>
      <c r="T256" s="164"/>
      <c r="AT256" s="159" t="s">
        <v>283</v>
      </c>
      <c r="AU256" s="159" t="s">
        <v>91</v>
      </c>
      <c r="AV256" s="12" t="s">
        <v>91</v>
      </c>
      <c r="AW256" s="12" t="s">
        <v>4</v>
      </c>
      <c r="AX256" s="12" t="s">
        <v>21</v>
      </c>
      <c r="AY256" s="159" t="s">
        <v>194</v>
      </c>
    </row>
    <row r="257" spans="2:65" s="1" customFormat="1" ht="24.2" customHeight="1">
      <c r="B257" s="32"/>
      <c r="C257" s="136" t="s">
        <v>535</v>
      </c>
      <c r="D257" s="136" t="s">
        <v>197</v>
      </c>
      <c r="E257" s="137" t="s">
        <v>438</v>
      </c>
      <c r="F257" s="138" t="s">
        <v>439</v>
      </c>
      <c r="G257" s="139" t="s">
        <v>279</v>
      </c>
      <c r="H257" s="140">
        <v>735.76300000000003</v>
      </c>
      <c r="I257" s="141"/>
      <c r="J257" s="142">
        <f>ROUND(I257*H257,2)</f>
        <v>0</v>
      </c>
      <c r="K257" s="138" t="s">
        <v>272</v>
      </c>
      <c r="L257" s="32"/>
      <c r="M257" s="143" t="s">
        <v>1</v>
      </c>
      <c r="N257" s="144" t="s">
        <v>48</v>
      </c>
      <c r="P257" s="145">
        <f>O257*H257</f>
        <v>0</v>
      </c>
      <c r="Q257" s="145">
        <v>0</v>
      </c>
      <c r="R257" s="145">
        <f>Q257*H257</f>
        <v>0</v>
      </c>
      <c r="S257" s="145">
        <v>0</v>
      </c>
      <c r="T257" s="146">
        <f>S257*H257</f>
        <v>0</v>
      </c>
      <c r="AR257" s="147" t="s">
        <v>193</v>
      </c>
      <c r="AT257" s="147" t="s">
        <v>197</v>
      </c>
      <c r="AU257" s="147" t="s">
        <v>91</v>
      </c>
      <c r="AY257" s="17" t="s">
        <v>194</v>
      </c>
      <c r="BE257" s="148">
        <f>IF(N257="základní",J257,0)</f>
        <v>0</v>
      </c>
      <c r="BF257" s="148">
        <f>IF(N257="snížená",J257,0)</f>
        <v>0</v>
      </c>
      <c r="BG257" s="148">
        <f>IF(N257="zákl. přenesená",J257,0)</f>
        <v>0</v>
      </c>
      <c r="BH257" s="148">
        <f>IF(N257="sníž. přenesená",J257,0)</f>
        <v>0</v>
      </c>
      <c r="BI257" s="148">
        <f>IF(N257="nulová",J257,0)</f>
        <v>0</v>
      </c>
      <c r="BJ257" s="17" t="s">
        <v>21</v>
      </c>
      <c r="BK257" s="148">
        <f>ROUND(I257*H257,2)</f>
        <v>0</v>
      </c>
      <c r="BL257" s="17" t="s">
        <v>193</v>
      </c>
      <c r="BM257" s="147" t="s">
        <v>1422</v>
      </c>
    </row>
    <row r="258" spans="2:65" s="1" customFormat="1" ht="29.25">
      <c r="B258" s="32"/>
      <c r="D258" s="149" t="s">
        <v>202</v>
      </c>
      <c r="F258" s="150" t="s">
        <v>1074</v>
      </c>
      <c r="I258" s="151"/>
      <c r="L258" s="32"/>
      <c r="M258" s="152"/>
      <c r="T258" s="56"/>
      <c r="AT258" s="17" t="s">
        <v>202</v>
      </c>
      <c r="AU258" s="17" t="s">
        <v>91</v>
      </c>
    </row>
    <row r="259" spans="2:65" s="1" customFormat="1" ht="11.25">
      <c r="B259" s="32"/>
      <c r="D259" s="156" t="s">
        <v>275</v>
      </c>
      <c r="F259" s="157" t="s">
        <v>441</v>
      </c>
      <c r="I259" s="151"/>
      <c r="L259" s="32"/>
      <c r="M259" s="152"/>
      <c r="T259" s="56"/>
      <c r="AT259" s="17" t="s">
        <v>275</v>
      </c>
      <c r="AU259" s="17" t="s">
        <v>91</v>
      </c>
    </row>
    <row r="260" spans="2:65" s="12" customFormat="1" ht="11.25">
      <c r="B260" s="158"/>
      <c r="D260" s="149" t="s">
        <v>283</v>
      </c>
      <c r="E260" s="159" t="s">
        <v>1</v>
      </c>
      <c r="F260" s="160" t="s">
        <v>1423</v>
      </c>
      <c r="H260" s="161">
        <v>735.76300000000003</v>
      </c>
      <c r="I260" s="162"/>
      <c r="L260" s="158"/>
      <c r="M260" s="163"/>
      <c r="T260" s="164"/>
      <c r="AT260" s="159" t="s">
        <v>283</v>
      </c>
      <c r="AU260" s="159" t="s">
        <v>91</v>
      </c>
      <c r="AV260" s="12" t="s">
        <v>91</v>
      </c>
      <c r="AW260" s="12" t="s">
        <v>38</v>
      </c>
      <c r="AX260" s="12" t="s">
        <v>83</v>
      </c>
      <c r="AY260" s="159" t="s">
        <v>194</v>
      </c>
    </row>
    <row r="261" spans="2:65" s="1" customFormat="1" ht="24.2" customHeight="1">
      <c r="B261" s="32"/>
      <c r="C261" s="136" t="s">
        <v>540</v>
      </c>
      <c r="D261" s="136" t="s">
        <v>197</v>
      </c>
      <c r="E261" s="137" t="s">
        <v>1076</v>
      </c>
      <c r="F261" s="138" t="s">
        <v>1077</v>
      </c>
      <c r="G261" s="139" t="s">
        <v>279</v>
      </c>
      <c r="H261" s="140">
        <v>160.21299999999999</v>
      </c>
      <c r="I261" s="141"/>
      <c r="J261" s="142">
        <f>ROUND(I261*H261,2)</f>
        <v>0</v>
      </c>
      <c r="K261" s="138" t="s">
        <v>272</v>
      </c>
      <c r="L261" s="32"/>
      <c r="M261" s="143" t="s">
        <v>1</v>
      </c>
      <c r="N261" s="144" t="s">
        <v>48</v>
      </c>
      <c r="P261" s="145">
        <f>O261*H261</f>
        <v>0</v>
      </c>
      <c r="Q261" s="145">
        <v>0</v>
      </c>
      <c r="R261" s="145">
        <f>Q261*H261</f>
        <v>0</v>
      </c>
      <c r="S261" s="145">
        <v>0</v>
      </c>
      <c r="T261" s="146">
        <f>S261*H261</f>
        <v>0</v>
      </c>
      <c r="AR261" s="147" t="s">
        <v>193</v>
      </c>
      <c r="AT261" s="147" t="s">
        <v>197</v>
      </c>
      <c r="AU261" s="147" t="s">
        <v>91</v>
      </c>
      <c r="AY261" s="17" t="s">
        <v>194</v>
      </c>
      <c r="BE261" s="148">
        <f>IF(N261="základní",J261,0)</f>
        <v>0</v>
      </c>
      <c r="BF261" s="148">
        <f>IF(N261="snížená",J261,0)</f>
        <v>0</v>
      </c>
      <c r="BG261" s="148">
        <f>IF(N261="zákl. přenesená",J261,0)</f>
        <v>0</v>
      </c>
      <c r="BH261" s="148">
        <f>IF(N261="sníž. přenesená",J261,0)</f>
        <v>0</v>
      </c>
      <c r="BI261" s="148">
        <f>IF(N261="nulová",J261,0)</f>
        <v>0</v>
      </c>
      <c r="BJ261" s="17" t="s">
        <v>21</v>
      </c>
      <c r="BK261" s="148">
        <f>ROUND(I261*H261,2)</f>
        <v>0</v>
      </c>
      <c r="BL261" s="17" t="s">
        <v>193</v>
      </c>
      <c r="BM261" s="147" t="s">
        <v>1424</v>
      </c>
    </row>
    <row r="262" spans="2:65" s="1" customFormat="1" ht="39">
      <c r="B262" s="32"/>
      <c r="D262" s="149" t="s">
        <v>202</v>
      </c>
      <c r="F262" s="150" t="s">
        <v>1079</v>
      </c>
      <c r="I262" s="151"/>
      <c r="L262" s="32"/>
      <c r="M262" s="152"/>
      <c r="T262" s="56"/>
      <c r="AT262" s="17" t="s">
        <v>202</v>
      </c>
      <c r="AU262" s="17" t="s">
        <v>91</v>
      </c>
    </row>
    <row r="263" spans="2:65" s="1" customFormat="1" ht="11.25">
      <c r="B263" s="32"/>
      <c r="D263" s="156" t="s">
        <v>275</v>
      </c>
      <c r="F263" s="157" t="s">
        <v>1080</v>
      </c>
      <c r="I263" s="151"/>
      <c r="L263" s="32"/>
      <c r="M263" s="152"/>
      <c r="T263" s="56"/>
      <c r="AT263" s="17" t="s">
        <v>275</v>
      </c>
      <c r="AU263" s="17" t="s">
        <v>91</v>
      </c>
    </row>
    <row r="264" spans="2:65" s="12" customFormat="1" ht="11.25">
      <c r="B264" s="158"/>
      <c r="D264" s="149" t="s">
        <v>283</v>
      </c>
      <c r="E264" s="159" t="s">
        <v>1</v>
      </c>
      <c r="F264" s="160" t="s">
        <v>1425</v>
      </c>
      <c r="H264" s="161">
        <v>73.7</v>
      </c>
      <c r="I264" s="162"/>
      <c r="L264" s="158"/>
      <c r="M264" s="163"/>
      <c r="T264" s="164"/>
      <c r="AT264" s="159" t="s">
        <v>283</v>
      </c>
      <c r="AU264" s="159" t="s">
        <v>91</v>
      </c>
      <c r="AV264" s="12" t="s">
        <v>91</v>
      </c>
      <c r="AW264" s="12" t="s">
        <v>38</v>
      </c>
      <c r="AX264" s="12" t="s">
        <v>83</v>
      </c>
      <c r="AY264" s="159" t="s">
        <v>194</v>
      </c>
    </row>
    <row r="265" spans="2:65" s="12" customFormat="1" ht="11.25">
      <c r="B265" s="158"/>
      <c r="D265" s="149" t="s">
        <v>283</v>
      </c>
      <c r="E265" s="159" t="s">
        <v>1</v>
      </c>
      <c r="F265" s="160" t="s">
        <v>1426</v>
      </c>
      <c r="H265" s="161">
        <v>95.984999999999999</v>
      </c>
      <c r="I265" s="162"/>
      <c r="L265" s="158"/>
      <c r="M265" s="163"/>
      <c r="T265" s="164"/>
      <c r="AT265" s="159" t="s">
        <v>283</v>
      </c>
      <c r="AU265" s="159" t="s">
        <v>91</v>
      </c>
      <c r="AV265" s="12" t="s">
        <v>91</v>
      </c>
      <c r="AW265" s="12" t="s">
        <v>38</v>
      </c>
      <c r="AX265" s="12" t="s">
        <v>83</v>
      </c>
      <c r="AY265" s="159" t="s">
        <v>194</v>
      </c>
    </row>
    <row r="266" spans="2:65" s="12" customFormat="1" ht="11.25">
      <c r="B266" s="158"/>
      <c r="D266" s="149" t="s">
        <v>283</v>
      </c>
      <c r="E266" s="159" t="s">
        <v>1</v>
      </c>
      <c r="F266" s="160" t="s">
        <v>1427</v>
      </c>
      <c r="H266" s="161">
        <v>-9.4719999999999995</v>
      </c>
      <c r="I266" s="162"/>
      <c r="L266" s="158"/>
      <c r="M266" s="163"/>
      <c r="T266" s="164"/>
      <c r="AT266" s="159" t="s">
        <v>283</v>
      </c>
      <c r="AU266" s="159" t="s">
        <v>91</v>
      </c>
      <c r="AV266" s="12" t="s">
        <v>91</v>
      </c>
      <c r="AW266" s="12" t="s">
        <v>38</v>
      </c>
      <c r="AX266" s="12" t="s">
        <v>83</v>
      </c>
      <c r="AY266" s="159" t="s">
        <v>194</v>
      </c>
    </row>
    <row r="267" spans="2:65" s="13" customFormat="1" ht="11.25">
      <c r="B267" s="165"/>
      <c r="D267" s="149" t="s">
        <v>283</v>
      </c>
      <c r="E267" s="166" t="s">
        <v>1</v>
      </c>
      <c r="F267" s="167" t="s">
        <v>285</v>
      </c>
      <c r="H267" s="168">
        <v>160.21299999999999</v>
      </c>
      <c r="I267" s="169"/>
      <c r="L267" s="165"/>
      <c r="M267" s="170"/>
      <c r="T267" s="171"/>
      <c r="AT267" s="166" t="s">
        <v>283</v>
      </c>
      <c r="AU267" s="166" t="s">
        <v>91</v>
      </c>
      <c r="AV267" s="13" t="s">
        <v>193</v>
      </c>
      <c r="AW267" s="13" t="s">
        <v>4</v>
      </c>
      <c r="AX267" s="13" t="s">
        <v>21</v>
      </c>
      <c r="AY267" s="166" t="s">
        <v>194</v>
      </c>
    </row>
    <row r="268" spans="2:65" s="1" customFormat="1" ht="16.5" customHeight="1">
      <c r="B268" s="32"/>
      <c r="C268" s="172" t="s">
        <v>545</v>
      </c>
      <c r="D268" s="172" t="s">
        <v>301</v>
      </c>
      <c r="E268" s="173" t="s">
        <v>1085</v>
      </c>
      <c r="F268" s="174" t="s">
        <v>1086</v>
      </c>
      <c r="G268" s="175" t="s">
        <v>363</v>
      </c>
      <c r="H268" s="176">
        <v>302.803</v>
      </c>
      <c r="I268" s="177"/>
      <c r="J268" s="178">
        <f>ROUND(I268*H268,2)</f>
        <v>0</v>
      </c>
      <c r="K268" s="174" t="s">
        <v>272</v>
      </c>
      <c r="L268" s="179"/>
      <c r="M268" s="180" t="s">
        <v>1</v>
      </c>
      <c r="N268" s="181" t="s">
        <v>48</v>
      </c>
      <c r="P268" s="145">
        <f>O268*H268</f>
        <v>0</v>
      </c>
      <c r="Q268" s="145">
        <v>1</v>
      </c>
      <c r="R268" s="145">
        <f>Q268*H268</f>
        <v>302.803</v>
      </c>
      <c r="S268" s="145">
        <v>0</v>
      </c>
      <c r="T268" s="146">
        <f>S268*H268</f>
        <v>0</v>
      </c>
      <c r="AR268" s="147" t="s">
        <v>232</v>
      </c>
      <c r="AT268" s="147" t="s">
        <v>301</v>
      </c>
      <c r="AU268" s="147" t="s">
        <v>91</v>
      </c>
      <c r="AY268" s="17" t="s">
        <v>194</v>
      </c>
      <c r="BE268" s="148">
        <f>IF(N268="základní",J268,0)</f>
        <v>0</v>
      </c>
      <c r="BF268" s="148">
        <f>IF(N268="snížená",J268,0)</f>
        <v>0</v>
      </c>
      <c r="BG268" s="148">
        <f>IF(N268="zákl. přenesená",J268,0)</f>
        <v>0</v>
      </c>
      <c r="BH268" s="148">
        <f>IF(N268="sníž. přenesená",J268,0)</f>
        <v>0</v>
      </c>
      <c r="BI268" s="148">
        <f>IF(N268="nulová",J268,0)</f>
        <v>0</v>
      </c>
      <c r="BJ268" s="17" t="s">
        <v>21</v>
      </c>
      <c r="BK268" s="148">
        <f>ROUND(I268*H268,2)</f>
        <v>0</v>
      </c>
      <c r="BL268" s="17" t="s">
        <v>193</v>
      </c>
      <c r="BM268" s="147" t="s">
        <v>1428</v>
      </c>
    </row>
    <row r="269" spans="2:65" s="1" customFormat="1" ht="11.25">
      <c r="B269" s="32"/>
      <c r="D269" s="149" t="s">
        <v>202</v>
      </c>
      <c r="F269" s="150" t="s">
        <v>1086</v>
      </c>
      <c r="I269" s="151"/>
      <c r="L269" s="32"/>
      <c r="M269" s="152"/>
      <c r="T269" s="56"/>
      <c r="AT269" s="17" t="s">
        <v>202</v>
      </c>
      <c r="AU269" s="17" t="s">
        <v>91</v>
      </c>
    </row>
    <row r="270" spans="2:65" s="12" customFormat="1" ht="11.25">
      <c r="B270" s="158"/>
      <c r="D270" s="149" t="s">
        <v>283</v>
      </c>
      <c r="F270" s="160" t="s">
        <v>1429</v>
      </c>
      <c r="H270" s="161">
        <v>302.803</v>
      </c>
      <c r="I270" s="162"/>
      <c r="L270" s="158"/>
      <c r="M270" s="163"/>
      <c r="T270" s="164"/>
      <c r="AT270" s="159" t="s">
        <v>283</v>
      </c>
      <c r="AU270" s="159" t="s">
        <v>91</v>
      </c>
      <c r="AV270" s="12" t="s">
        <v>91</v>
      </c>
      <c r="AW270" s="12" t="s">
        <v>4</v>
      </c>
      <c r="AX270" s="12" t="s">
        <v>21</v>
      </c>
      <c r="AY270" s="159" t="s">
        <v>194</v>
      </c>
    </row>
    <row r="271" spans="2:65" s="11" customFormat="1" ht="20.85" customHeight="1">
      <c r="B271" s="124"/>
      <c r="D271" s="125" t="s">
        <v>82</v>
      </c>
      <c r="E271" s="134" t="s">
        <v>8</v>
      </c>
      <c r="F271" s="134" t="s">
        <v>1089</v>
      </c>
      <c r="I271" s="127"/>
      <c r="J271" s="135">
        <f>BK271</f>
        <v>0</v>
      </c>
      <c r="L271" s="124"/>
      <c r="M271" s="129"/>
      <c r="P271" s="130">
        <f>SUM(P272:P275)</f>
        <v>0</v>
      </c>
      <c r="R271" s="130">
        <f>SUM(R272:R275)</f>
        <v>0</v>
      </c>
      <c r="T271" s="131">
        <f>SUM(T272:T275)</f>
        <v>0</v>
      </c>
      <c r="AR271" s="125" t="s">
        <v>21</v>
      </c>
      <c r="AT271" s="132" t="s">
        <v>82</v>
      </c>
      <c r="AU271" s="132" t="s">
        <v>91</v>
      </c>
      <c r="AY271" s="125" t="s">
        <v>194</v>
      </c>
      <c r="BK271" s="133">
        <f>SUM(BK272:BK275)</f>
        <v>0</v>
      </c>
    </row>
    <row r="272" spans="2:65" s="1" customFormat="1" ht="24.2" customHeight="1">
      <c r="B272" s="32"/>
      <c r="C272" s="136" t="s">
        <v>462</v>
      </c>
      <c r="D272" s="136" t="s">
        <v>197</v>
      </c>
      <c r="E272" s="137" t="s">
        <v>1090</v>
      </c>
      <c r="F272" s="138" t="s">
        <v>1091</v>
      </c>
      <c r="G272" s="139" t="s">
        <v>279</v>
      </c>
      <c r="H272" s="140">
        <v>6.24</v>
      </c>
      <c r="I272" s="141"/>
      <c r="J272" s="142">
        <f>ROUND(I272*H272,2)</f>
        <v>0</v>
      </c>
      <c r="K272" s="138" t="s">
        <v>272</v>
      </c>
      <c r="L272" s="32"/>
      <c r="M272" s="143" t="s">
        <v>1</v>
      </c>
      <c r="N272" s="144" t="s">
        <v>48</v>
      </c>
      <c r="P272" s="145">
        <f>O272*H272</f>
        <v>0</v>
      </c>
      <c r="Q272" s="145">
        <v>0</v>
      </c>
      <c r="R272" s="145">
        <f>Q272*H272</f>
        <v>0</v>
      </c>
      <c r="S272" s="145">
        <v>0</v>
      </c>
      <c r="T272" s="146">
        <f>S272*H272</f>
        <v>0</v>
      </c>
      <c r="AR272" s="147" t="s">
        <v>193</v>
      </c>
      <c r="AT272" s="147" t="s">
        <v>197</v>
      </c>
      <c r="AU272" s="147" t="s">
        <v>208</v>
      </c>
      <c r="AY272" s="17" t="s">
        <v>194</v>
      </c>
      <c r="BE272" s="148">
        <f>IF(N272="základní",J272,0)</f>
        <v>0</v>
      </c>
      <c r="BF272" s="148">
        <f>IF(N272="snížená",J272,0)</f>
        <v>0</v>
      </c>
      <c r="BG272" s="148">
        <f>IF(N272="zákl. přenesená",J272,0)</f>
        <v>0</v>
      </c>
      <c r="BH272" s="148">
        <f>IF(N272="sníž. přenesená",J272,0)</f>
        <v>0</v>
      </c>
      <c r="BI272" s="148">
        <f>IF(N272="nulová",J272,0)</f>
        <v>0</v>
      </c>
      <c r="BJ272" s="17" t="s">
        <v>21</v>
      </c>
      <c r="BK272" s="148">
        <f>ROUND(I272*H272,2)</f>
        <v>0</v>
      </c>
      <c r="BL272" s="17" t="s">
        <v>193</v>
      </c>
      <c r="BM272" s="147" t="s">
        <v>1430</v>
      </c>
    </row>
    <row r="273" spans="2:65" s="1" customFormat="1" ht="19.5">
      <c r="B273" s="32"/>
      <c r="D273" s="149" t="s">
        <v>202</v>
      </c>
      <c r="F273" s="150" t="s">
        <v>1093</v>
      </c>
      <c r="I273" s="151"/>
      <c r="L273" s="32"/>
      <c r="M273" s="152"/>
      <c r="T273" s="56"/>
      <c r="AT273" s="17" t="s">
        <v>202</v>
      </c>
      <c r="AU273" s="17" t="s">
        <v>208</v>
      </c>
    </row>
    <row r="274" spans="2:65" s="1" customFormat="1" ht="11.25">
      <c r="B274" s="32"/>
      <c r="D274" s="156" t="s">
        <v>275</v>
      </c>
      <c r="F274" s="157" t="s">
        <v>1094</v>
      </c>
      <c r="I274" s="151"/>
      <c r="L274" s="32"/>
      <c r="M274" s="152"/>
      <c r="T274" s="56"/>
      <c r="AT274" s="17" t="s">
        <v>275</v>
      </c>
      <c r="AU274" s="17" t="s">
        <v>208</v>
      </c>
    </row>
    <row r="275" spans="2:65" s="12" customFormat="1" ht="11.25">
      <c r="B275" s="158"/>
      <c r="D275" s="149" t="s">
        <v>283</v>
      </c>
      <c r="E275" s="159" t="s">
        <v>1</v>
      </c>
      <c r="F275" s="160" t="s">
        <v>1431</v>
      </c>
      <c r="H275" s="161">
        <v>6.24</v>
      </c>
      <c r="I275" s="162"/>
      <c r="L275" s="158"/>
      <c r="M275" s="163"/>
      <c r="T275" s="164"/>
      <c r="AT275" s="159" t="s">
        <v>283</v>
      </c>
      <c r="AU275" s="159" t="s">
        <v>208</v>
      </c>
      <c r="AV275" s="12" t="s">
        <v>91</v>
      </c>
      <c r="AW275" s="12" t="s">
        <v>38</v>
      </c>
      <c r="AX275" s="12" t="s">
        <v>83</v>
      </c>
      <c r="AY275" s="159" t="s">
        <v>194</v>
      </c>
    </row>
    <row r="276" spans="2:65" s="11" customFormat="1" ht="22.9" customHeight="1">
      <c r="B276" s="124"/>
      <c r="D276" s="125" t="s">
        <v>82</v>
      </c>
      <c r="E276" s="134" t="s">
        <v>208</v>
      </c>
      <c r="F276" s="134" t="s">
        <v>868</v>
      </c>
      <c r="I276" s="127"/>
      <c r="J276" s="135">
        <f>BK276</f>
        <v>0</v>
      </c>
      <c r="L276" s="124"/>
      <c r="M276" s="129"/>
      <c r="P276" s="130">
        <f>SUM(P277:P282)</f>
        <v>0</v>
      </c>
      <c r="R276" s="130">
        <f>SUM(R277:R282)</f>
        <v>0</v>
      </c>
      <c r="T276" s="131">
        <f>SUM(T277:T282)</f>
        <v>0</v>
      </c>
      <c r="AR276" s="125" t="s">
        <v>21</v>
      </c>
      <c r="AT276" s="132" t="s">
        <v>82</v>
      </c>
      <c r="AU276" s="132" t="s">
        <v>21</v>
      </c>
      <c r="AY276" s="125" t="s">
        <v>194</v>
      </c>
      <c r="BK276" s="133">
        <f>SUM(BK277:BK282)</f>
        <v>0</v>
      </c>
    </row>
    <row r="277" spans="2:65" s="1" customFormat="1" ht="21.75" customHeight="1">
      <c r="B277" s="32"/>
      <c r="C277" s="136" t="s">
        <v>554</v>
      </c>
      <c r="D277" s="136" t="s">
        <v>197</v>
      </c>
      <c r="E277" s="137" t="s">
        <v>1095</v>
      </c>
      <c r="F277" s="138" t="s">
        <v>1096</v>
      </c>
      <c r="G277" s="139" t="s">
        <v>492</v>
      </c>
      <c r="H277" s="140">
        <v>369.2</v>
      </c>
      <c r="I277" s="141"/>
      <c r="J277" s="142">
        <f>ROUND(I277*H277,2)</f>
        <v>0</v>
      </c>
      <c r="K277" s="138" t="s">
        <v>272</v>
      </c>
      <c r="L277" s="32"/>
      <c r="M277" s="143" t="s">
        <v>1</v>
      </c>
      <c r="N277" s="144" t="s">
        <v>48</v>
      </c>
      <c r="P277" s="145">
        <f>O277*H277</f>
        <v>0</v>
      </c>
      <c r="Q277" s="145">
        <v>0</v>
      </c>
      <c r="R277" s="145">
        <f>Q277*H277</f>
        <v>0</v>
      </c>
      <c r="S277" s="145">
        <v>0</v>
      </c>
      <c r="T277" s="146">
        <f>S277*H277</f>
        <v>0</v>
      </c>
      <c r="AR277" s="147" t="s">
        <v>193</v>
      </c>
      <c r="AT277" s="147" t="s">
        <v>197</v>
      </c>
      <c r="AU277" s="147" t="s">
        <v>91</v>
      </c>
      <c r="AY277" s="17" t="s">
        <v>194</v>
      </c>
      <c r="BE277" s="148">
        <f>IF(N277="základní",J277,0)</f>
        <v>0</v>
      </c>
      <c r="BF277" s="148">
        <f>IF(N277="snížená",J277,0)</f>
        <v>0</v>
      </c>
      <c r="BG277" s="148">
        <f>IF(N277="zákl. přenesená",J277,0)</f>
        <v>0</v>
      </c>
      <c r="BH277" s="148">
        <f>IF(N277="sníž. přenesená",J277,0)</f>
        <v>0</v>
      </c>
      <c r="BI277" s="148">
        <f>IF(N277="nulová",J277,0)</f>
        <v>0</v>
      </c>
      <c r="BJ277" s="17" t="s">
        <v>21</v>
      </c>
      <c r="BK277" s="148">
        <f>ROUND(I277*H277,2)</f>
        <v>0</v>
      </c>
      <c r="BL277" s="17" t="s">
        <v>193</v>
      </c>
      <c r="BM277" s="147" t="s">
        <v>1432</v>
      </c>
    </row>
    <row r="278" spans="2:65" s="1" customFormat="1" ht="11.25">
      <c r="B278" s="32"/>
      <c r="D278" s="149" t="s">
        <v>202</v>
      </c>
      <c r="F278" s="150" t="s">
        <v>1098</v>
      </c>
      <c r="I278" s="151"/>
      <c r="L278" s="32"/>
      <c r="M278" s="152"/>
      <c r="T278" s="56"/>
      <c r="AT278" s="17" t="s">
        <v>202</v>
      </c>
      <c r="AU278" s="17" t="s">
        <v>91</v>
      </c>
    </row>
    <row r="279" spans="2:65" s="1" customFormat="1" ht="11.25">
      <c r="B279" s="32"/>
      <c r="D279" s="156" t="s">
        <v>275</v>
      </c>
      <c r="F279" s="157" t="s">
        <v>1099</v>
      </c>
      <c r="I279" s="151"/>
      <c r="L279" s="32"/>
      <c r="M279" s="152"/>
      <c r="T279" s="56"/>
      <c r="AT279" s="17" t="s">
        <v>275</v>
      </c>
      <c r="AU279" s="17" t="s">
        <v>91</v>
      </c>
    </row>
    <row r="280" spans="2:65" s="12" customFormat="1" ht="11.25">
      <c r="B280" s="158"/>
      <c r="D280" s="149" t="s">
        <v>283</v>
      </c>
      <c r="E280" s="159" t="s">
        <v>1</v>
      </c>
      <c r="F280" s="160" t="s">
        <v>1433</v>
      </c>
      <c r="H280" s="161">
        <v>369.2</v>
      </c>
      <c r="I280" s="162"/>
      <c r="L280" s="158"/>
      <c r="M280" s="163"/>
      <c r="T280" s="164"/>
      <c r="AT280" s="159" t="s">
        <v>283</v>
      </c>
      <c r="AU280" s="159" t="s">
        <v>91</v>
      </c>
      <c r="AV280" s="12" t="s">
        <v>91</v>
      </c>
      <c r="AW280" s="12" t="s">
        <v>38</v>
      </c>
      <c r="AX280" s="12" t="s">
        <v>83</v>
      </c>
      <c r="AY280" s="159" t="s">
        <v>194</v>
      </c>
    </row>
    <row r="281" spans="2:65" s="1" customFormat="1" ht="16.5" customHeight="1">
      <c r="B281" s="32"/>
      <c r="C281" s="136" t="s">
        <v>561</v>
      </c>
      <c r="D281" s="136" t="s">
        <v>197</v>
      </c>
      <c r="E281" s="137" t="s">
        <v>1101</v>
      </c>
      <c r="F281" s="138" t="s">
        <v>1102</v>
      </c>
      <c r="G281" s="139" t="s">
        <v>492</v>
      </c>
      <c r="H281" s="140">
        <v>369.2</v>
      </c>
      <c r="I281" s="141"/>
      <c r="J281" s="142">
        <f>ROUND(I281*H281,2)</f>
        <v>0</v>
      </c>
      <c r="K281" s="138" t="s">
        <v>1</v>
      </c>
      <c r="L281" s="32"/>
      <c r="M281" s="143" t="s">
        <v>1</v>
      </c>
      <c r="N281" s="144" t="s">
        <v>48</v>
      </c>
      <c r="P281" s="145">
        <f>O281*H281</f>
        <v>0</v>
      </c>
      <c r="Q281" s="145">
        <v>0</v>
      </c>
      <c r="R281" s="145">
        <f>Q281*H281</f>
        <v>0</v>
      </c>
      <c r="S281" s="145">
        <v>0</v>
      </c>
      <c r="T281" s="146">
        <f>S281*H281</f>
        <v>0</v>
      </c>
      <c r="AR281" s="147" t="s">
        <v>193</v>
      </c>
      <c r="AT281" s="147" t="s">
        <v>197</v>
      </c>
      <c r="AU281" s="147" t="s">
        <v>91</v>
      </c>
      <c r="AY281" s="17" t="s">
        <v>194</v>
      </c>
      <c r="BE281" s="148">
        <f>IF(N281="základní",J281,0)</f>
        <v>0</v>
      </c>
      <c r="BF281" s="148">
        <f>IF(N281="snížená",J281,0)</f>
        <v>0</v>
      </c>
      <c r="BG281" s="148">
        <f>IF(N281="zákl. přenesená",J281,0)</f>
        <v>0</v>
      </c>
      <c r="BH281" s="148">
        <f>IF(N281="sníž. přenesená",J281,0)</f>
        <v>0</v>
      </c>
      <c r="BI281" s="148">
        <f>IF(N281="nulová",J281,0)</f>
        <v>0</v>
      </c>
      <c r="BJ281" s="17" t="s">
        <v>21</v>
      </c>
      <c r="BK281" s="148">
        <f>ROUND(I281*H281,2)</f>
        <v>0</v>
      </c>
      <c r="BL281" s="17" t="s">
        <v>193</v>
      </c>
      <c r="BM281" s="147" t="s">
        <v>1434</v>
      </c>
    </row>
    <row r="282" spans="2:65" s="1" customFormat="1" ht="19.5">
      <c r="B282" s="32"/>
      <c r="D282" s="149" t="s">
        <v>202</v>
      </c>
      <c r="F282" s="150" t="s">
        <v>1104</v>
      </c>
      <c r="I282" s="151"/>
      <c r="L282" s="32"/>
      <c r="M282" s="152"/>
      <c r="T282" s="56"/>
      <c r="AT282" s="17" t="s">
        <v>202</v>
      </c>
      <c r="AU282" s="17" t="s">
        <v>91</v>
      </c>
    </row>
    <row r="283" spans="2:65" s="11" customFormat="1" ht="22.9" customHeight="1">
      <c r="B283" s="124"/>
      <c r="D283" s="125" t="s">
        <v>82</v>
      </c>
      <c r="E283" s="134" t="s">
        <v>193</v>
      </c>
      <c r="F283" s="134" t="s">
        <v>1105</v>
      </c>
      <c r="I283" s="127"/>
      <c r="J283" s="135">
        <f>BK283</f>
        <v>0</v>
      </c>
      <c r="L283" s="124"/>
      <c r="M283" s="129"/>
      <c r="P283" s="130">
        <f>SUM(P284:P305)</f>
        <v>0</v>
      </c>
      <c r="R283" s="130">
        <f>SUM(R284:R305)</f>
        <v>67.566460000000021</v>
      </c>
      <c r="T283" s="131">
        <f>SUM(T284:T305)</f>
        <v>0</v>
      </c>
      <c r="AR283" s="125" t="s">
        <v>21</v>
      </c>
      <c r="AT283" s="132" t="s">
        <v>82</v>
      </c>
      <c r="AU283" s="132" t="s">
        <v>21</v>
      </c>
      <c r="AY283" s="125" t="s">
        <v>194</v>
      </c>
      <c r="BK283" s="133">
        <f>SUM(BK284:BK305)</f>
        <v>0</v>
      </c>
    </row>
    <row r="284" spans="2:65" s="1" customFormat="1" ht="24.2" customHeight="1">
      <c r="B284" s="32"/>
      <c r="C284" s="136" t="s">
        <v>570</v>
      </c>
      <c r="D284" s="136" t="s">
        <v>197</v>
      </c>
      <c r="E284" s="137" t="s">
        <v>1106</v>
      </c>
      <c r="F284" s="138" t="s">
        <v>1107</v>
      </c>
      <c r="G284" s="139" t="s">
        <v>279</v>
      </c>
      <c r="H284" s="140">
        <v>34.685000000000002</v>
      </c>
      <c r="I284" s="141"/>
      <c r="J284" s="142">
        <f>ROUND(I284*H284,2)</f>
        <v>0</v>
      </c>
      <c r="K284" s="138" t="s">
        <v>272</v>
      </c>
      <c r="L284" s="32"/>
      <c r="M284" s="143" t="s">
        <v>1</v>
      </c>
      <c r="N284" s="144" t="s">
        <v>48</v>
      </c>
      <c r="P284" s="145">
        <f>O284*H284</f>
        <v>0</v>
      </c>
      <c r="Q284" s="145">
        <v>0</v>
      </c>
      <c r="R284" s="145">
        <f>Q284*H284</f>
        <v>0</v>
      </c>
      <c r="S284" s="145">
        <v>0</v>
      </c>
      <c r="T284" s="146">
        <f>S284*H284</f>
        <v>0</v>
      </c>
      <c r="AR284" s="147" t="s">
        <v>193</v>
      </c>
      <c r="AT284" s="147" t="s">
        <v>197</v>
      </c>
      <c r="AU284" s="147" t="s">
        <v>91</v>
      </c>
      <c r="AY284" s="17" t="s">
        <v>194</v>
      </c>
      <c r="BE284" s="148">
        <f>IF(N284="základní",J284,0)</f>
        <v>0</v>
      </c>
      <c r="BF284" s="148">
        <f>IF(N284="snížená",J284,0)</f>
        <v>0</v>
      </c>
      <c r="BG284" s="148">
        <f>IF(N284="zákl. přenesená",J284,0)</f>
        <v>0</v>
      </c>
      <c r="BH284" s="148">
        <f>IF(N284="sníž. přenesená",J284,0)</f>
        <v>0</v>
      </c>
      <c r="BI284" s="148">
        <f>IF(N284="nulová",J284,0)</f>
        <v>0</v>
      </c>
      <c r="BJ284" s="17" t="s">
        <v>21</v>
      </c>
      <c r="BK284" s="148">
        <f>ROUND(I284*H284,2)</f>
        <v>0</v>
      </c>
      <c r="BL284" s="17" t="s">
        <v>193</v>
      </c>
      <c r="BM284" s="147" t="s">
        <v>1435</v>
      </c>
    </row>
    <row r="285" spans="2:65" s="1" customFormat="1" ht="19.5">
      <c r="B285" s="32"/>
      <c r="D285" s="149" t="s">
        <v>202</v>
      </c>
      <c r="F285" s="150" t="s">
        <v>1109</v>
      </c>
      <c r="I285" s="151"/>
      <c r="L285" s="32"/>
      <c r="M285" s="152"/>
      <c r="T285" s="56"/>
      <c r="AT285" s="17" t="s">
        <v>202</v>
      </c>
      <c r="AU285" s="17" t="s">
        <v>91</v>
      </c>
    </row>
    <row r="286" spans="2:65" s="1" customFormat="1" ht="11.25">
      <c r="B286" s="32"/>
      <c r="D286" s="156" t="s">
        <v>275</v>
      </c>
      <c r="F286" s="157" t="s">
        <v>1110</v>
      </c>
      <c r="I286" s="151"/>
      <c r="L286" s="32"/>
      <c r="M286" s="152"/>
      <c r="T286" s="56"/>
      <c r="AT286" s="17" t="s">
        <v>275</v>
      </c>
      <c r="AU286" s="17" t="s">
        <v>91</v>
      </c>
    </row>
    <row r="287" spans="2:65" s="12" customFormat="1" ht="11.25">
      <c r="B287" s="158"/>
      <c r="D287" s="149" t="s">
        <v>283</v>
      </c>
      <c r="E287" s="159" t="s">
        <v>1</v>
      </c>
      <c r="F287" s="160" t="s">
        <v>1436</v>
      </c>
      <c r="H287" s="161">
        <v>13.4</v>
      </c>
      <c r="I287" s="162"/>
      <c r="L287" s="158"/>
      <c r="M287" s="163"/>
      <c r="T287" s="164"/>
      <c r="AT287" s="159" t="s">
        <v>283</v>
      </c>
      <c r="AU287" s="159" t="s">
        <v>91</v>
      </c>
      <c r="AV287" s="12" t="s">
        <v>91</v>
      </c>
      <c r="AW287" s="12" t="s">
        <v>38</v>
      </c>
      <c r="AX287" s="12" t="s">
        <v>83</v>
      </c>
      <c r="AY287" s="159" t="s">
        <v>194</v>
      </c>
    </row>
    <row r="288" spans="2:65" s="12" customFormat="1" ht="11.25">
      <c r="B288" s="158"/>
      <c r="D288" s="149" t="s">
        <v>283</v>
      </c>
      <c r="E288" s="159" t="s">
        <v>1</v>
      </c>
      <c r="F288" s="160" t="s">
        <v>1437</v>
      </c>
      <c r="H288" s="161">
        <v>21.285</v>
      </c>
      <c r="I288" s="162"/>
      <c r="L288" s="158"/>
      <c r="M288" s="163"/>
      <c r="T288" s="164"/>
      <c r="AT288" s="159" t="s">
        <v>283</v>
      </c>
      <c r="AU288" s="159" t="s">
        <v>91</v>
      </c>
      <c r="AV288" s="12" t="s">
        <v>91</v>
      </c>
      <c r="AW288" s="12" t="s">
        <v>38</v>
      </c>
      <c r="AX288" s="12" t="s">
        <v>83</v>
      </c>
      <c r="AY288" s="159" t="s">
        <v>194</v>
      </c>
    </row>
    <row r="289" spans="2:65" s="1" customFormat="1" ht="16.5" customHeight="1">
      <c r="B289" s="32"/>
      <c r="C289" s="172" t="s">
        <v>469</v>
      </c>
      <c r="D289" s="172" t="s">
        <v>301</v>
      </c>
      <c r="E289" s="173" t="s">
        <v>1085</v>
      </c>
      <c r="F289" s="174" t="s">
        <v>1086</v>
      </c>
      <c r="G289" s="175" t="s">
        <v>363</v>
      </c>
      <c r="H289" s="176">
        <v>65.555000000000007</v>
      </c>
      <c r="I289" s="177"/>
      <c r="J289" s="178">
        <f>ROUND(I289*H289,2)</f>
        <v>0</v>
      </c>
      <c r="K289" s="174" t="s">
        <v>272</v>
      </c>
      <c r="L289" s="179"/>
      <c r="M289" s="180" t="s">
        <v>1</v>
      </c>
      <c r="N289" s="181" t="s">
        <v>48</v>
      </c>
      <c r="P289" s="145">
        <f>O289*H289</f>
        <v>0</v>
      </c>
      <c r="Q289" s="145">
        <v>1</v>
      </c>
      <c r="R289" s="145">
        <f>Q289*H289</f>
        <v>65.555000000000007</v>
      </c>
      <c r="S289" s="145">
        <v>0</v>
      </c>
      <c r="T289" s="146">
        <f>S289*H289</f>
        <v>0</v>
      </c>
      <c r="AR289" s="147" t="s">
        <v>232</v>
      </c>
      <c r="AT289" s="147" t="s">
        <v>301</v>
      </c>
      <c r="AU289" s="147" t="s">
        <v>91</v>
      </c>
      <c r="AY289" s="17" t="s">
        <v>194</v>
      </c>
      <c r="BE289" s="148">
        <f>IF(N289="základní",J289,0)</f>
        <v>0</v>
      </c>
      <c r="BF289" s="148">
        <f>IF(N289="snížená",J289,0)</f>
        <v>0</v>
      </c>
      <c r="BG289" s="148">
        <f>IF(N289="zákl. přenesená",J289,0)</f>
        <v>0</v>
      </c>
      <c r="BH289" s="148">
        <f>IF(N289="sníž. přenesená",J289,0)</f>
        <v>0</v>
      </c>
      <c r="BI289" s="148">
        <f>IF(N289="nulová",J289,0)</f>
        <v>0</v>
      </c>
      <c r="BJ289" s="17" t="s">
        <v>21</v>
      </c>
      <c r="BK289" s="148">
        <f>ROUND(I289*H289,2)</f>
        <v>0</v>
      </c>
      <c r="BL289" s="17" t="s">
        <v>193</v>
      </c>
      <c r="BM289" s="147" t="s">
        <v>1438</v>
      </c>
    </row>
    <row r="290" spans="2:65" s="1" customFormat="1" ht="11.25">
      <c r="B290" s="32"/>
      <c r="D290" s="149" t="s">
        <v>202</v>
      </c>
      <c r="F290" s="150" t="s">
        <v>1086</v>
      </c>
      <c r="I290" s="151"/>
      <c r="L290" s="32"/>
      <c r="M290" s="152"/>
      <c r="T290" s="56"/>
      <c r="AT290" s="17" t="s">
        <v>202</v>
      </c>
      <c r="AU290" s="17" t="s">
        <v>91</v>
      </c>
    </row>
    <row r="291" spans="2:65" s="12" customFormat="1" ht="11.25">
      <c r="B291" s="158"/>
      <c r="D291" s="149" t="s">
        <v>283</v>
      </c>
      <c r="F291" s="160" t="s">
        <v>1439</v>
      </c>
      <c r="H291" s="161">
        <v>65.555000000000007</v>
      </c>
      <c r="I291" s="162"/>
      <c r="L291" s="158"/>
      <c r="M291" s="163"/>
      <c r="T291" s="164"/>
      <c r="AT291" s="159" t="s">
        <v>283</v>
      </c>
      <c r="AU291" s="159" t="s">
        <v>91</v>
      </c>
      <c r="AV291" s="12" t="s">
        <v>91</v>
      </c>
      <c r="AW291" s="12" t="s">
        <v>4</v>
      </c>
      <c r="AX291" s="12" t="s">
        <v>21</v>
      </c>
      <c r="AY291" s="159" t="s">
        <v>194</v>
      </c>
    </row>
    <row r="292" spans="2:65" s="1" customFormat="1" ht="24.2" customHeight="1">
      <c r="B292" s="32"/>
      <c r="C292" s="136" t="s">
        <v>577</v>
      </c>
      <c r="D292" s="136" t="s">
        <v>197</v>
      </c>
      <c r="E292" s="137" t="s">
        <v>1115</v>
      </c>
      <c r="F292" s="138" t="s">
        <v>1116</v>
      </c>
      <c r="G292" s="139" t="s">
        <v>564</v>
      </c>
      <c r="H292" s="140">
        <v>8</v>
      </c>
      <c r="I292" s="141"/>
      <c r="J292" s="142">
        <f>ROUND(I292*H292,2)</f>
        <v>0</v>
      </c>
      <c r="K292" s="138" t="s">
        <v>272</v>
      </c>
      <c r="L292" s="32"/>
      <c r="M292" s="143" t="s">
        <v>1</v>
      </c>
      <c r="N292" s="144" t="s">
        <v>48</v>
      </c>
      <c r="P292" s="145">
        <f>O292*H292</f>
        <v>0</v>
      </c>
      <c r="Q292" s="145">
        <v>8.7419999999999998E-2</v>
      </c>
      <c r="R292" s="145">
        <f>Q292*H292</f>
        <v>0.69935999999999998</v>
      </c>
      <c r="S292" s="145">
        <v>0</v>
      </c>
      <c r="T292" s="146">
        <f>S292*H292</f>
        <v>0</v>
      </c>
      <c r="AR292" s="147" t="s">
        <v>193</v>
      </c>
      <c r="AT292" s="147" t="s">
        <v>197</v>
      </c>
      <c r="AU292" s="147" t="s">
        <v>91</v>
      </c>
      <c r="AY292" s="17" t="s">
        <v>194</v>
      </c>
      <c r="BE292" s="148">
        <f>IF(N292="základní",J292,0)</f>
        <v>0</v>
      </c>
      <c r="BF292" s="148">
        <f>IF(N292="snížená",J292,0)</f>
        <v>0</v>
      </c>
      <c r="BG292" s="148">
        <f>IF(N292="zákl. přenesená",J292,0)</f>
        <v>0</v>
      </c>
      <c r="BH292" s="148">
        <f>IF(N292="sníž. přenesená",J292,0)</f>
        <v>0</v>
      </c>
      <c r="BI292" s="148">
        <f>IF(N292="nulová",J292,0)</f>
        <v>0</v>
      </c>
      <c r="BJ292" s="17" t="s">
        <v>21</v>
      </c>
      <c r="BK292" s="148">
        <f>ROUND(I292*H292,2)</f>
        <v>0</v>
      </c>
      <c r="BL292" s="17" t="s">
        <v>193</v>
      </c>
      <c r="BM292" s="147" t="s">
        <v>1440</v>
      </c>
    </row>
    <row r="293" spans="2:65" s="1" customFormat="1" ht="19.5">
      <c r="B293" s="32"/>
      <c r="D293" s="149" t="s">
        <v>202</v>
      </c>
      <c r="F293" s="150" t="s">
        <v>1118</v>
      </c>
      <c r="I293" s="151"/>
      <c r="L293" s="32"/>
      <c r="M293" s="152"/>
      <c r="T293" s="56"/>
      <c r="AT293" s="17" t="s">
        <v>202</v>
      </c>
      <c r="AU293" s="17" t="s">
        <v>91</v>
      </c>
    </row>
    <row r="294" spans="2:65" s="1" customFormat="1" ht="11.25">
      <c r="B294" s="32"/>
      <c r="D294" s="156" t="s">
        <v>275</v>
      </c>
      <c r="F294" s="157" t="s">
        <v>1119</v>
      </c>
      <c r="I294" s="151"/>
      <c r="L294" s="32"/>
      <c r="M294" s="152"/>
      <c r="T294" s="56"/>
      <c r="AT294" s="17" t="s">
        <v>275</v>
      </c>
      <c r="AU294" s="17" t="s">
        <v>91</v>
      </c>
    </row>
    <row r="295" spans="2:65" s="1" customFormat="1" ht="24.2" customHeight="1">
      <c r="B295" s="32"/>
      <c r="C295" s="172" t="s">
        <v>582</v>
      </c>
      <c r="D295" s="172" t="s">
        <v>301</v>
      </c>
      <c r="E295" s="173" t="s">
        <v>1120</v>
      </c>
      <c r="F295" s="174" t="s">
        <v>1121</v>
      </c>
      <c r="G295" s="175" t="s">
        <v>564</v>
      </c>
      <c r="H295" s="176">
        <v>1</v>
      </c>
      <c r="I295" s="177"/>
      <c r="J295" s="178">
        <f>ROUND(I295*H295,2)</f>
        <v>0</v>
      </c>
      <c r="K295" s="174" t="s">
        <v>272</v>
      </c>
      <c r="L295" s="179"/>
      <c r="M295" s="180" t="s">
        <v>1</v>
      </c>
      <c r="N295" s="181" t="s">
        <v>48</v>
      </c>
      <c r="P295" s="145">
        <f>O295*H295</f>
        <v>0</v>
      </c>
      <c r="Q295" s="145">
        <v>2.8000000000000001E-2</v>
      </c>
      <c r="R295" s="145">
        <f>Q295*H295</f>
        <v>2.8000000000000001E-2</v>
      </c>
      <c r="S295" s="145">
        <v>0</v>
      </c>
      <c r="T295" s="146">
        <f>S295*H295</f>
        <v>0</v>
      </c>
      <c r="AR295" s="147" t="s">
        <v>232</v>
      </c>
      <c r="AT295" s="147" t="s">
        <v>301</v>
      </c>
      <c r="AU295" s="147" t="s">
        <v>91</v>
      </c>
      <c r="AY295" s="17" t="s">
        <v>194</v>
      </c>
      <c r="BE295" s="148">
        <f>IF(N295="základní",J295,0)</f>
        <v>0</v>
      </c>
      <c r="BF295" s="148">
        <f>IF(N295="snížená",J295,0)</f>
        <v>0</v>
      </c>
      <c r="BG295" s="148">
        <f>IF(N295="zákl. přenesená",J295,0)</f>
        <v>0</v>
      </c>
      <c r="BH295" s="148">
        <f>IF(N295="sníž. přenesená",J295,0)</f>
        <v>0</v>
      </c>
      <c r="BI295" s="148">
        <f>IF(N295="nulová",J295,0)</f>
        <v>0</v>
      </c>
      <c r="BJ295" s="17" t="s">
        <v>21</v>
      </c>
      <c r="BK295" s="148">
        <f>ROUND(I295*H295,2)</f>
        <v>0</v>
      </c>
      <c r="BL295" s="17" t="s">
        <v>193</v>
      </c>
      <c r="BM295" s="147" t="s">
        <v>1441</v>
      </c>
    </row>
    <row r="296" spans="2:65" s="1" customFormat="1" ht="11.25">
      <c r="B296" s="32"/>
      <c r="D296" s="149" t="s">
        <v>202</v>
      </c>
      <c r="F296" s="150" t="s">
        <v>1121</v>
      </c>
      <c r="I296" s="151"/>
      <c r="L296" s="32"/>
      <c r="M296" s="152"/>
      <c r="T296" s="56"/>
      <c r="AT296" s="17" t="s">
        <v>202</v>
      </c>
      <c r="AU296" s="17" t="s">
        <v>91</v>
      </c>
    </row>
    <row r="297" spans="2:65" s="1" customFormat="1" ht="24.2" customHeight="1">
      <c r="B297" s="32"/>
      <c r="C297" s="172" t="s">
        <v>587</v>
      </c>
      <c r="D297" s="172" t="s">
        <v>301</v>
      </c>
      <c r="E297" s="173" t="s">
        <v>1126</v>
      </c>
      <c r="F297" s="174" t="s">
        <v>1127</v>
      </c>
      <c r="G297" s="175" t="s">
        <v>564</v>
      </c>
      <c r="H297" s="176">
        <v>2</v>
      </c>
      <c r="I297" s="177"/>
      <c r="J297" s="178">
        <f>ROUND(I297*H297,2)</f>
        <v>0</v>
      </c>
      <c r="K297" s="174" t="s">
        <v>272</v>
      </c>
      <c r="L297" s="179"/>
      <c r="M297" s="180" t="s">
        <v>1</v>
      </c>
      <c r="N297" s="181" t="s">
        <v>48</v>
      </c>
      <c r="P297" s="145">
        <f>O297*H297</f>
        <v>0</v>
      </c>
      <c r="Q297" s="145">
        <v>5.0999999999999997E-2</v>
      </c>
      <c r="R297" s="145">
        <f>Q297*H297</f>
        <v>0.10199999999999999</v>
      </c>
      <c r="S297" s="145">
        <v>0</v>
      </c>
      <c r="T297" s="146">
        <f>S297*H297</f>
        <v>0</v>
      </c>
      <c r="AR297" s="147" t="s">
        <v>232</v>
      </c>
      <c r="AT297" s="147" t="s">
        <v>301</v>
      </c>
      <c r="AU297" s="147" t="s">
        <v>91</v>
      </c>
      <c r="AY297" s="17" t="s">
        <v>194</v>
      </c>
      <c r="BE297" s="148">
        <f>IF(N297="základní",J297,0)</f>
        <v>0</v>
      </c>
      <c r="BF297" s="148">
        <f>IF(N297="snížená",J297,0)</f>
        <v>0</v>
      </c>
      <c r="BG297" s="148">
        <f>IF(N297="zákl. přenesená",J297,0)</f>
        <v>0</v>
      </c>
      <c r="BH297" s="148">
        <f>IF(N297="sníž. přenesená",J297,0)</f>
        <v>0</v>
      </c>
      <c r="BI297" s="148">
        <f>IF(N297="nulová",J297,0)</f>
        <v>0</v>
      </c>
      <c r="BJ297" s="17" t="s">
        <v>21</v>
      </c>
      <c r="BK297" s="148">
        <f>ROUND(I297*H297,2)</f>
        <v>0</v>
      </c>
      <c r="BL297" s="17" t="s">
        <v>193</v>
      </c>
      <c r="BM297" s="147" t="s">
        <v>1442</v>
      </c>
    </row>
    <row r="298" spans="2:65" s="1" customFormat="1" ht="11.25">
      <c r="B298" s="32"/>
      <c r="D298" s="149" t="s">
        <v>202</v>
      </c>
      <c r="F298" s="150" t="s">
        <v>1127</v>
      </c>
      <c r="I298" s="151"/>
      <c r="L298" s="32"/>
      <c r="M298" s="152"/>
      <c r="T298" s="56"/>
      <c r="AT298" s="17" t="s">
        <v>202</v>
      </c>
      <c r="AU298" s="17" t="s">
        <v>91</v>
      </c>
    </row>
    <row r="299" spans="2:65" s="1" customFormat="1" ht="24.2" customHeight="1">
      <c r="B299" s="32"/>
      <c r="C299" s="172" t="s">
        <v>482</v>
      </c>
      <c r="D299" s="172" t="s">
        <v>301</v>
      </c>
      <c r="E299" s="173" t="s">
        <v>1129</v>
      </c>
      <c r="F299" s="174" t="s">
        <v>1130</v>
      </c>
      <c r="G299" s="175" t="s">
        <v>564</v>
      </c>
      <c r="H299" s="176">
        <v>5</v>
      </c>
      <c r="I299" s="177"/>
      <c r="J299" s="178">
        <f>ROUND(I299*H299,2)</f>
        <v>0</v>
      </c>
      <c r="K299" s="174" t="s">
        <v>272</v>
      </c>
      <c r="L299" s="179"/>
      <c r="M299" s="180" t="s">
        <v>1</v>
      </c>
      <c r="N299" s="181" t="s">
        <v>48</v>
      </c>
      <c r="P299" s="145">
        <f>O299*H299</f>
        <v>0</v>
      </c>
      <c r="Q299" s="145">
        <v>6.8000000000000005E-2</v>
      </c>
      <c r="R299" s="145">
        <f>Q299*H299</f>
        <v>0.34</v>
      </c>
      <c r="S299" s="145">
        <v>0</v>
      </c>
      <c r="T299" s="146">
        <f>S299*H299</f>
        <v>0</v>
      </c>
      <c r="AR299" s="147" t="s">
        <v>232</v>
      </c>
      <c r="AT299" s="147" t="s">
        <v>301</v>
      </c>
      <c r="AU299" s="147" t="s">
        <v>91</v>
      </c>
      <c r="AY299" s="17" t="s">
        <v>194</v>
      </c>
      <c r="BE299" s="148">
        <f>IF(N299="základní",J299,0)</f>
        <v>0</v>
      </c>
      <c r="BF299" s="148">
        <f>IF(N299="snížená",J299,0)</f>
        <v>0</v>
      </c>
      <c r="BG299" s="148">
        <f>IF(N299="zákl. přenesená",J299,0)</f>
        <v>0</v>
      </c>
      <c r="BH299" s="148">
        <f>IF(N299="sníž. přenesená",J299,0)</f>
        <v>0</v>
      </c>
      <c r="BI299" s="148">
        <f>IF(N299="nulová",J299,0)</f>
        <v>0</v>
      </c>
      <c r="BJ299" s="17" t="s">
        <v>21</v>
      </c>
      <c r="BK299" s="148">
        <f>ROUND(I299*H299,2)</f>
        <v>0</v>
      </c>
      <c r="BL299" s="17" t="s">
        <v>193</v>
      </c>
      <c r="BM299" s="147" t="s">
        <v>1443</v>
      </c>
    </row>
    <row r="300" spans="2:65" s="1" customFormat="1" ht="11.25">
      <c r="B300" s="32"/>
      <c r="D300" s="149" t="s">
        <v>202</v>
      </c>
      <c r="F300" s="150" t="s">
        <v>1130</v>
      </c>
      <c r="I300" s="151"/>
      <c r="L300" s="32"/>
      <c r="M300" s="152"/>
      <c r="T300" s="56"/>
      <c r="AT300" s="17" t="s">
        <v>202</v>
      </c>
      <c r="AU300" s="17" t="s">
        <v>91</v>
      </c>
    </row>
    <row r="301" spans="2:65" s="1" customFormat="1" ht="24.2" customHeight="1">
      <c r="B301" s="32"/>
      <c r="C301" s="136" t="s">
        <v>595</v>
      </c>
      <c r="D301" s="136" t="s">
        <v>197</v>
      </c>
      <c r="E301" s="137" t="s">
        <v>1132</v>
      </c>
      <c r="F301" s="138" t="s">
        <v>1133</v>
      </c>
      <c r="G301" s="139" t="s">
        <v>564</v>
      </c>
      <c r="H301" s="140">
        <v>5</v>
      </c>
      <c r="I301" s="141"/>
      <c r="J301" s="142">
        <f>ROUND(I301*H301,2)</f>
        <v>0</v>
      </c>
      <c r="K301" s="138" t="s">
        <v>272</v>
      </c>
      <c r="L301" s="32"/>
      <c r="M301" s="143" t="s">
        <v>1</v>
      </c>
      <c r="N301" s="144" t="s">
        <v>48</v>
      </c>
      <c r="P301" s="145">
        <f>O301*H301</f>
        <v>0</v>
      </c>
      <c r="Q301" s="145">
        <v>8.7419999999999998E-2</v>
      </c>
      <c r="R301" s="145">
        <f>Q301*H301</f>
        <v>0.43709999999999999</v>
      </c>
      <c r="S301" s="145">
        <v>0</v>
      </c>
      <c r="T301" s="146">
        <f>S301*H301</f>
        <v>0</v>
      </c>
      <c r="AR301" s="147" t="s">
        <v>193</v>
      </c>
      <c r="AT301" s="147" t="s">
        <v>197</v>
      </c>
      <c r="AU301" s="147" t="s">
        <v>91</v>
      </c>
      <c r="AY301" s="17" t="s">
        <v>194</v>
      </c>
      <c r="BE301" s="148">
        <f>IF(N301="základní",J301,0)</f>
        <v>0</v>
      </c>
      <c r="BF301" s="148">
        <f>IF(N301="snížená",J301,0)</f>
        <v>0</v>
      </c>
      <c r="BG301" s="148">
        <f>IF(N301="zákl. přenesená",J301,0)</f>
        <v>0</v>
      </c>
      <c r="BH301" s="148">
        <f>IF(N301="sníž. přenesená",J301,0)</f>
        <v>0</v>
      </c>
      <c r="BI301" s="148">
        <f>IF(N301="nulová",J301,0)</f>
        <v>0</v>
      </c>
      <c r="BJ301" s="17" t="s">
        <v>21</v>
      </c>
      <c r="BK301" s="148">
        <f>ROUND(I301*H301,2)</f>
        <v>0</v>
      </c>
      <c r="BL301" s="17" t="s">
        <v>193</v>
      </c>
      <c r="BM301" s="147" t="s">
        <v>1444</v>
      </c>
    </row>
    <row r="302" spans="2:65" s="1" customFormat="1" ht="19.5">
      <c r="B302" s="32"/>
      <c r="D302" s="149" t="s">
        <v>202</v>
      </c>
      <c r="F302" s="150" t="s">
        <v>1135</v>
      </c>
      <c r="I302" s="151"/>
      <c r="L302" s="32"/>
      <c r="M302" s="152"/>
      <c r="T302" s="56"/>
      <c r="AT302" s="17" t="s">
        <v>202</v>
      </c>
      <c r="AU302" s="17" t="s">
        <v>91</v>
      </c>
    </row>
    <row r="303" spans="2:65" s="1" customFormat="1" ht="11.25">
      <c r="B303" s="32"/>
      <c r="D303" s="156" t="s">
        <v>275</v>
      </c>
      <c r="F303" s="157" t="s">
        <v>1136</v>
      </c>
      <c r="I303" s="151"/>
      <c r="L303" s="32"/>
      <c r="M303" s="152"/>
      <c r="T303" s="56"/>
      <c r="AT303" s="17" t="s">
        <v>275</v>
      </c>
      <c r="AU303" s="17" t="s">
        <v>91</v>
      </c>
    </row>
    <row r="304" spans="2:65" s="1" customFormat="1" ht="24.2" customHeight="1">
      <c r="B304" s="32"/>
      <c r="C304" s="172" t="s">
        <v>601</v>
      </c>
      <c r="D304" s="172" t="s">
        <v>301</v>
      </c>
      <c r="E304" s="173" t="s">
        <v>1137</v>
      </c>
      <c r="F304" s="174" t="s">
        <v>1138</v>
      </c>
      <c r="G304" s="175" t="s">
        <v>564</v>
      </c>
      <c r="H304" s="176">
        <v>5</v>
      </c>
      <c r="I304" s="177"/>
      <c r="J304" s="178">
        <f>ROUND(I304*H304,2)</f>
        <v>0</v>
      </c>
      <c r="K304" s="174" t="s">
        <v>272</v>
      </c>
      <c r="L304" s="179"/>
      <c r="M304" s="180" t="s">
        <v>1</v>
      </c>
      <c r="N304" s="181" t="s">
        <v>48</v>
      </c>
      <c r="P304" s="145">
        <f>O304*H304</f>
        <v>0</v>
      </c>
      <c r="Q304" s="145">
        <v>8.1000000000000003E-2</v>
      </c>
      <c r="R304" s="145">
        <f>Q304*H304</f>
        <v>0.40500000000000003</v>
      </c>
      <c r="S304" s="145">
        <v>0</v>
      </c>
      <c r="T304" s="146">
        <f>S304*H304</f>
        <v>0</v>
      </c>
      <c r="AR304" s="147" t="s">
        <v>232</v>
      </c>
      <c r="AT304" s="147" t="s">
        <v>301</v>
      </c>
      <c r="AU304" s="147" t="s">
        <v>91</v>
      </c>
      <c r="AY304" s="17" t="s">
        <v>194</v>
      </c>
      <c r="BE304" s="148">
        <f>IF(N304="základní",J304,0)</f>
        <v>0</v>
      </c>
      <c r="BF304" s="148">
        <f>IF(N304="snížená",J304,0)</f>
        <v>0</v>
      </c>
      <c r="BG304" s="148">
        <f>IF(N304="zákl. přenesená",J304,0)</f>
        <v>0</v>
      </c>
      <c r="BH304" s="148">
        <f>IF(N304="sníž. přenesená",J304,0)</f>
        <v>0</v>
      </c>
      <c r="BI304" s="148">
        <f>IF(N304="nulová",J304,0)</f>
        <v>0</v>
      </c>
      <c r="BJ304" s="17" t="s">
        <v>21</v>
      </c>
      <c r="BK304" s="148">
        <f>ROUND(I304*H304,2)</f>
        <v>0</v>
      </c>
      <c r="BL304" s="17" t="s">
        <v>193</v>
      </c>
      <c r="BM304" s="147" t="s">
        <v>1445</v>
      </c>
    </row>
    <row r="305" spans="2:65" s="1" customFormat="1" ht="11.25">
      <c r="B305" s="32"/>
      <c r="D305" s="149" t="s">
        <v>202</v>
      </c>
      <c r="F305" s="150" t="s">
        <v>1138</v>
      </c>
      <c r="I305" s="151"/>
      <c r="L305" s="32"/>
      <c r="M305" s="152"/>
      <c r="T305" s="56"/>
      <c r="AT305" s="17" t="s">
        <v>202</v>
      </c>
      <c r="AU305" s="17" t="s">
        <v>91</v>
      </c>
    </row>
    <row r="306" spans="2:65" s="11" customFormat="1" ht="22.9" customHeight="1">
      <c r="B306" s="124"/>
      <c r="D306" s="125" t="s">
        <v>82</v>
      </c>
      <c r="E306" s="134" t="s">
        <v>232</v>
      </c>
      <c r="F306" s="134" t="s">
        <v>1140</v>
      </c>
      <c r="I306" s="127"/>
      <c r="J306" s="135">
        <f>BK306</f>
        <v>0</v>
      </c>
      <c r="L306" s="124"/>
      <c r="M306" s="129"/>
      <c r="P306" s="130">
        <f>SUM(P307:P369)</f>
        <v>0</v>
      </c>
      <c r="R306" s="130">
        <f>SUM(R307:R369)</f>
        <v>47.15775</v>
      </c>
      <c r="T306" s="131">
        <f>SUM(T307:T369)</f>
        <v>0</v>
      </c>
      <c r="AR306" s="125" t="s">
        <v>21</v>
      </c>
      <c r="AT306" s="132" t="s">
        <v>82</v>
      </c>
      <c r="AU306" s="132" t="s">
        <v>21</v>
      </c>
      <c r="AY306" s="125" t="s">
        <v>194</v>
      </c>
      <c r="BK306" s="133">
        <f>SUM(BK307:BK369)</f>
        <v>0</v>
      </c>
    </row>
    <row r="307" spans="2:65" s="1" customFormat="1" ht="16.5" customHeight="1">
      <c r="B307" s="32"/>
      <c r="C307" s="136" t="s">
        <v>606</v>
      </c>
      <c r="D307" s="136" t="s">
        <v>197</v>
      </c>
      <c r="E307" s="137" t="s">
        <v>1141</v>
      </c>
      <c r="F307" s="138" t="s">
        <v>1142</v>
      </c>
      <c r="G307" s="139" t="s">
        <v>200</v>
      </c>
      <c r="H307" s="140">
        <v>5</v>
      </c>
      <c r="I307" s="141"/>
      <c r="J307" s="142">
        <f>ROUND(I307*H307,2)</f>
        <v>0</v>
      </c>
      <c r="K307" s="138" t="s">
        <v>1</v>
      </c>
      <c r="L307" s="32"/>
      <c r="M307" s="143" t="s">
        <v>1</v>
      </c>
      <c r="N307" s="144" t="s">
        <v>48</v>
      </c>
      <c r="P307" s="145">
        <f>O307*H307</f>
        <v>0</v>
      </c>
      <c r="Q307" s="145">
        <v>0</v>
      </c>
      <c r="R307" s="145">
        <f>Q307*H307</f>
        <v>0</v>
      </c>
      <c r="S307" s="145">
        <v>0</v>
      </c>
      <c r="T307" s="146">
        <f>S307*H307</f>
        <v>0</v>
      </c>
      <c r="AR307" s="147" t="s">
        <v>193</v>
      </c>
      <c r="AT307" s="147" t="s">
        <v>197</v>
      </c>
      <c r="AU307" s="147" t="s">
        <v>91</v>
      </c>
      <c r="AY307" s="17" t="s">
        <v>194</v>
      </c>
      <c r="BE307" s="148">
        <f>IF(N307="základní",J307,0)</f>
        <v>0</v>
      </c>
      <c r="BF307" s="148">
        <f>IF(N307="snížená",J307,0)</f>
        <v>0</v>
      </c>
      <c r="BG307" s="148">
        <f>IF(N307="zákl. přenesená",J307,0)</f>
        <v>0</v>
      </c>
      <c r="BH307" s="148">
        <f>IF(N307="sníž. přenesená",J307,0)</f>
        <v>0</v>
      </c>
      <c r="BI307" s="148">
        <f>IF(N307="nulová",J307,0)</f>
        <v>0</v>
      </c>
      <c r="BJ307" s="17" t="s">
        <v>21</v>
      </c>
      <c r="BK307" s="148">
        <f>ROUND(I307*H307,2)</f>
        <v>0</v>
      </c>
      <c r="BL307" s="17" t="s">
        <v>193</v>
      </c>
      <c r="BM307" s="147" t="s">
        <v>1446</v>
      </c>
    </row>
    <row r="308" spans="2:65" s="1" customFormat="1" ht="24.2" customHeight="1">
      <c r="B308" s="32"/>
      <c r="C308" s="136" t="s">
        <v>611</v>
      </c>
      <c r="D308" s="136" t="s">
        <v>197</v>
      </c>
      <c r="E308" s="137" t="s">
        <v>1447</v>
      </c>
      <c r="F308" s="138" t="s">
        <v>1448</v>
      </c>
      <c r="G308" s="139" t="s">
        <v>492</v>
      </c>
      <c r="H308" s="140">
        <v>237</v>
      </c>
      <c r="I308" s="141"/>
      <c r="J308" s="142">
        <f>ROUND(I308*H308,2)</f>
        <v>0</v>
      </c>
      <c r="K308" s="138" t="s">
        <v>272</v>
      </c>
      <c r="L308" s="32"/>
      <c r="M308" s="143" t="s">
        <v>1</v>
      </c>
      <c r="N308" s="144" t="s">
        <v>48</v>
      </c>
      <c r="P308" s="145">
        <f>O308*H308</f>
        <v>0</v>
      </c>
      <c r="Q308" s="145">
        <v>1.0000000000000001E-5</v>
      </c>
      <c r="R308" s="145">
        <f>Q308*H308</f>
        <v>2.3700000000000001E-3</v>
      </c>
      <c r="S308" s="145">
        <v>0</v>
      </c>
      <c r="T308" s="146">
        <f>S308*H308</f>
        <v>0</v>
      </c>
      <c r="AR308" s="147" t="s">
        <v>193</v>
      </c>
      <c r="AT308" s="147" t="s">
        <v>197</v>
      </c>
      <c r="AU308" s="147" t="s">
        <v>91</v>
      </c>
      <c r="AY308" s="17" t="s">
        <v>194</v>
      </c>
      <c r="BE308" s="148">
        <f>IF(N308="základní",J308,0)</f>
        <v>0</v>
      </c>
      <c r="BF308" s="148">
        <f>IF(N308="snížená",J308,0)</f>
        <v>0</v>
      </c>
      <c r="BG308" s="148">
        <f>IF(N308="zákl. přenesená",J308,0)</f>
        <v>0</v>
      </c>
      <c r="BH308" s="148">
        <f>IF(N308="sníž. přenesená",J308,0)</f>
        <v>0</v>
      </c>
      <c r="BI308" s="148">
        <f>IF(N308="nulová",J308,0)</f>
        <v>0</v>
      </c>
      <c r="BJ308" s="17" t="s">
        <v>21</v>
      </c>
      <c r="BK308" s="148">
        <f>ROUND(I308*H308,2)</f>
        <v>0</v>
      </c>
      <c r="BL308" s="17" t="s">
        <v>193</v>
      </c>
      <c r="BM308" s="147" t="s">
        <v>1449</v>
      </c>
    </row>
    <row r="309" spans="2:65" s="1" customFormat="1" ht="19.5">
      <c r="B309" s="32"/>
      <c r="D309" s="149" t="s">
        <v>202</v>
      </c>
      <c r="F309" s="150" t="s">
        <v>1450</v>
      </c>
      <c r="I309" s="151"/>
      <c r="L309" s="32"/>
      <c r="M309" s="152"/>
      <c r="T309" s="56"/>
      <c r="AT309" s="17" t="s">
        <v>202</v>
      </c>
      <c r="AU309" s="17" t="s">
        <v>91</v>
      </c>
    </row>
    <row r="310" spans="2:65" s="1" customFormat="1" ht="11.25">
      <c r="B310" s="32"/>
      <c r="D310" s="156" t="s">
        <v>275</v>
      </c>
      <c r="F310" s="157" t="s">
        <v>1451</v>
      </c>
      <c r="I310" s="151"/>
      <c r="L310" s="32"/>
      <c r="M310" s="152"/>
      <c r="T310" s="56"/>
      <c r="AT310" s="17" t="s">
        <v>275</v>
      </c>
      <c r="AU310" s="17" t="s">
        <v>91</v>
      </c>
    </row>
    <row r="311" spans="2:65" s="12" customFormat="1" ht="11.25">
      <c r="B311" s="158"/>
      <c r="D311" s="149" t="s">
        <v>283</v>
      </c>
      <c r="E311" s="159" t="s">
        <v>1</v>
      </c>
      <c r="F311" s="160" t="s">
        <v>1452</v>
      </c>
      <c r="H311" s="161">
        <v>237</v>
      </c>
      <c r="I311" s="162"/>
      <c r="L311" s="158"/>
      <c r="M311" s="163"/>
      <c r="T311" s="164"/>
      <c r="AT311" s="159" t="s">
        <v>283</v>
      </c>
      <c r="AU311" s="159" t="s">
        <v>91</v>
      </c>
      <c r="AV311" s="12" t="s">
        <v>91</v>
      </c>
      <c r="AW311" s="12" t="s">
        <v>38</v>
      </c>
      <c r="AX311" s="12" t="s">
        <v>83</v>
      </c>
      <c r="AY311" s="159" t="s">
        <v>194</v>
      </c>
    </row>
    <row r="312" spans="2:65" s="1" customFormat="1" ht="24.2" customHeight="1">
      <c r="B312" s="32"/>
      <c r="C312" s="172" t="s">
        <v>616</v>
      </c>
      <c r="D312" s="172" t="s">
        <v>301</v>
      </c>
      <c r="E312" s="173" t="s">
        <v>1453</v>
      </c>
      <c r="F312" s="174" t="s">
        <v>1454</v>
      </c>
      <c r="G312" s="175" t="s">
        <v>492</v>
      </c>
      <c r="H312" s="176">
        <v>237</v>
      </c>
      <c r="I312" s="177"/>
      <c r="J312" s="178">
        <f>ROUND(I312*H312,2)</f>
        <v>0</v>
      </c>
      <c r="K312" s="174" t="s">
        <v>272</v>
      </c>
      <c r="L312" s="179"/>
      <c r="M312" s="180" t="s">
        <v>1</v>
      </c>
      <c r="N312" s="181" t="s">
        <v>48</v>
      </c>
      <c r="P312" s="145">
        <f>O312*H312</f>
        <v>0</v>
      </c>
      <c r="Q312" s="145">
        <v>6.5799999999999999E-3</v>
      </c>
      <c r="R312" s="145">
        <f>Q312*H312</f>
        <v>1.5594600000000001</v>
      </c>
      <c r="S312" s="145">
        <v>0</v>
      </c>
      <c r="T312" s="146">
        <f>S312*H312</f>
        <v>0</v>
      </c>
      <c r="AR312" s="147" t="s">
        <v>232</v>
      </c>
      <c r="AT312" s="147" t="s">
        <v>301</v>
      </c>
      <c r="AU312" s="147" t="s">
        <v>91</v>
      </c>
      <c r="AY312" s="17" t="s">
        <v>194</v>
      </c>
      <c r="BE312" s="148">
        <f>IF(N312="základní",J312,0)</f>
        <v>0</v>
      </c>
      <c r="BF312" s="148">
        <f>IF(N312="snížená",J312,0)</f>
        <v>0</v>
      </c>
      <c r="BG312" s="148">
        <f>IF(N312="zákl. přenesená",J312,0)</f>
        <v>0</v>
      </c>
      <c r="BH312" s="148">
        <f>IF(N312="sníž. přenesená",J312,0)</f>
        <v>0</v>
      </c>
      <c r="BI312" s="148">
        <f>IF(N312="nulová",J312,0)</f>
        <v>0</v>
      </c>
      <c r="BJ312" s="17" t="s">
        <v>21</v>
      </c>
      <c r="BK312" s="148">
        <f>ROUND(I312*H312,2)</f>
        <v>0</v>
      </c>
      <c r="BL312" s="17" t="s">
        <v>193</v>
      </c>
      <c r="BM312" s="147" t="s">
        <v>1455</v>
      </c>
    </row>
    <row r="313" spans="2:65" s="1" customFormat="1" ht="19.5">
      <c r="B313" s="32"/>
      <c r="D313" s="149" t="s">
        <v>202</v>
      </c>
      <c r="F313" s="150" t="s">
        <v>1454</v>
      </c>
      <c r="I313" s="151"/>
      <c r="L313" s="32"/>
      <c r="M313" s="152"/>
      <c r="T313" s="56"/>
      <c r="AT313" s="17" t="s">
        <v>202</v>
      </c>
      <c r="AU313" s="17" t="s">
        <v>91</v>
      </c>
    </row>
    <row r="314" spans="2:65" s="1" customFormat="1" ht="24.2" customHeight="1">
      <c r="B314" s="32"/>
      <c r="C314" s="136" t="s">
        <v>500</v>
      </c>
      <c r="D314" s="136" t="s">
        <v>197</v>
      </c>
      <c r="E314" s="137" t="s">
        <v>1144</v>
      </c>
      <c r="F314" s="138" t="s">
        <v>1145</v>
      </c>
      <c r="G314" s="139" t="s">
        <v>492</v>
      </c>
      <c r="H314" s="140">
        <v>134</v>
      </c>
      <c r="I314" s="141"/>
      <c r="J314" s="142">
        <f>ROUND(I314*H314,2)</f>
        <v>0</v>
      </c>
      <c r="K314" s="138" t="s">
        <v>272</v>
      </c>
      <c r="L314" s="32"/>
      <c r="M314" s="143" t="s">
        <v>1</v>
      </c>
      <c r="N314" s="144" t="s">
        <v>48</v>
      </c>
      <c r="P314" s="145">
        <f>O314*H314</f>
        <v>0</v>
      </c>
      <c r="Q314" s="145">
        <v>2.0000000000000002E-5</v>
      </c>
      <c r="R314" s="145">
        <f>Q314*H314</f>
        <v>2.6800000000000001E-3</v>
      </c>
      <c r="S314" s="145">
        <v>0</v>
      </c>
      <c r="T314" s="146">
        <f>S314*H314</f>
        <v>0</v>
      </c>
      <c r="AR314" s="147" t="s">
        <v>193</v>
      </c>
      <c r="AT314" s="147" t="s">
        <v>197</v>
      </c>
      <c r="AU314" s="147" t="s">
        <v>91</v>
      </c>
      <c r="AY314" s="17" t="s">
        <v>194</v>
      </c>
      <c r="BE314" s="148">
        <f>IF(N314="základní",J314,0)</f>
        <v>0</v>
      </c>
      <c r="BF314" s="148">
        <f>IF(N314="snížená",J314,0)</f>
        <v>0</v>
      </c>
      <c r="BG314" s="148">
        <f>IF(N314="zákl. přenesená",J314,0)</f>
        <v>0</v>
      </c>
      <c r="BH314" s="148">
        <f>IF(N314="sníž. přenesená",J314,0)</f>
        <v>0</v>
      </c>
      <c r="BI314" s="148">
        <f>IF(N314="nulová",J314,0)</f>
        <v>0</v>
      </c>
      <c r="BJ314" s="17" t="s">
        <v>21</v>
      </c>
      <c r="BK314" s="148">
        <f>ROUND(I314*H314,2)</f>
        <v>0</v>
      </c>
      <c r="BL314" s="17" t="s">
        <v>193</v>
      </c>
      <c r="BM314" s="147" t="s">
        <v>1456</v>
      </c>
    </row>
    <row r="315" spans="2:65" s="1" customFormat="1" ht="19.5">
      <c r="B315" s="32"/>
      <c r="D315" s="149" t="s">
        <v>202</v>
      </c>
      <c r="F315" s="150" t="s">
        <v>1147</v>
      </c>
      <c r="I315" s="151"/>
      <c r="L315" s="32"/>
      <c r="M315" s="152"/>
      <c r="T315" s="56"/>
      <c r="AT315" s="17" t="s">
        <v>202</v>
      </c>
      <c r="AU315" s="17" t="s">
        <v>91</v>
      </c>
    </row>
    <row r="316" spans="2:65" s="1" customFormat="1" ht="11.25">
      <c r="B316" s="32"/>
      <c r="D316" s="156" t="s">
        <v>275</v>
      </c>
      <c r="F316" s="157" t="s">
        <v>1148</v>
      </c>
      <c r="I316" s="151"/>
      <c r="L316" s="32"/>
      <c r="M316" s="152"/>
      <c r="T316" s="56"/>
      <c r="AT316" s="17" t="s">
        <v>275</v>
      </c>
      <c r="AU316" s="17" t="s">
        <v>91</v>
      </c>
    </row>
    <row r="317" spans="2:65" s="1" customFormat="1" ht="24.2" customHeight="1">
      <c r="B317" s="32"/>
      <c r="C317" s="172" t="s">
        <v>627</v>
      </c>
      <c r="D317" s="172" t="s">
        <v>301</v>
      </c>
      <c r="E317" s="173" t="s">
        <v>1150</v>
      </c>
      <c r="F317" s="174" t="s">
        <v>1151</v>
      </c>
      <c r="G317" s="175" t="s">
        <v>492</v>
      </c>
      <c r="H317" s="176">
        <v>134</v>
      </c>
      <c r="I317" s="177"/>
      <c r="J317" s="178">
        <f>ROUND(I317*H317,2)</f>
        <v>0</v>
      </c>
      <c r="K317" s="174" t="s">
        <v>272</v>
      </c>
      <c r="L317" s="179"/>
      <c r="M317" s="180" t="s">
        <v>1</v>
      </c>
      <c r="N317" s="181" t="s">
        <v>48</v>
      </c>
      <c r="P317" s="145">
        <f>O317*H317</f>
        <v>0</v>
      </c>
      <c r="Q317" s="145">
        <v>7.9000000000000008E-3</v>
      </c>
      <c r="R317" s="145">
        <f>Q317*H317</f>
        <v>1.0586000000000002</v>
      </c>
      <c r="S317" s="145">
        <v>0</v>
      </c>
      <c r="T317" s="146">
        <f>S317*H317</f>
        <v>0</v>
      </c>
      <c r="AR317" s="147" t="s">
        <v>232</v>
      </c>
      <c r="AT317" s="147" t="s">
        <v>301</v>
      </c>
      <c r="AU317" s="147" t="s">
        <v>91</v>
      </c>
      <c r="AY317" s="17" t="s">
        <v>194</v>
      </c>
      <c r="BE317" s="148">
        <f>IF(N317="základní",J317,0)</f>
        <v>0</v>
      </c>
      <c r="BF317" s="148">
        <f>IF(N317="snížená",J317,0)</f>
        <v>0</v>
      </c>
      <c r="BG317" s="148">
        <f>IF(N317="zákl. přenesená",J317,0)</f>
        <v>0</v>
      </c>
      <c r="BH317" s="148">
        <f>IF(N317="sníž. přenesená",J317,0)</f>
        <v>0</v>
      </c>
      <c r="BI317" s="148">
        <f>IF(N317="nulová",J317,0)</f>
        <v>0</v>
      </c>
      <c r="BJ317" s="17" t="s">
        <v>21</v>
      </c>
      <c r="BK317" s="148">
        <f>ROUND(I317*H317,2)</f>
        <v>0</v>
      </c>
      <c r="BL317" s="17" t="s">
        <v>193</v>
      </c>
      <c r="BM317" s="147" t="s">
        <v>1457</v>
      </c>
    </row>
    <row r="318" spans="2:65" s="1" customFormat="1" ht="24.2" customHeight="1">
      <c r="B318" s="32"/>
      <c r="C318" s="136" t="s">
        <v>505</v>
      </c>
      <c r="D318" s="136" t="s">
        <v>197</v>
      </c>
      <c r="E318" s="137" t="s">
        <v>1458</v>
      </c>
      <c r="F318" s="138" t="s">
        <v>1459</v>
      </c>
      <c r="G318" s="139" t="s">
        <v>564</v>
      </c>
      <c r="H318" s="140">
        <v>3</v>
      </c>
      <c r="I318" s="141"/>
      <c r="J318" s="142">
        <f>ROUND(I318*H318,2)</f>
        <v>0</v>
      </c>
      <c r="K318" s="138" t="s">
        <v>272</v>
      </c>
      <c r="L318" s="32"/>
      <c r="M318" s="143" t="s">
        <v>1</v>
      </c>
      <c r="N318" s="144" t="s">
        <v>48</v>
      </c>
      <c r="P318" s="145">
        <f>O318*H318</f>
        <v>0</v>
      </c>
      <c r="Q318" s="145">
        <v>1E-4</v>
      </c>
      <c r="R318" s="145">
        <f>Q318*H318</f>
        <v>3.0000000000000003E-4</v>
      </c>
      <c r="S318" s="145">
        <v>0</v>
      </c>
      <c r="T318" s="146">
        <f>S318*H318</f>
        <v>0</v>
      </c>
      <c r="AR318" s="147" t="s">
        <v>193</v>
      </c>
      <c r="AT318" s="147" t="s">
        <v>197</v>
      </c>
      <c r="AU318" s="147" t="s">
        <v>91</v>
      </c>
      <c r="AY318" s="17" t="s">
        <v>194</v>
      </c>
      <c r="BE318" s="148">
        <f>IF(N318="základní",J318,0)</f>
        <v>0</v>
      </c>
      <c r="BF318" s="148">
        <f>IF(N318="snížená",J318,0)</f>
        <v>0</v>
      </c>
      <c r="BG318" s="148">
        <f>IF(N318="zákl. přenesená",J318,0)</f>
        <v>0</v>
      </c>
      <c r="BH318" s="148">
        <f>IF(N318="sníž. přenesená",J318,0)</f>
        <v>0</v>
      </c>
      <c r="BI318" s="148">
        <f>IF(N318="nulová",J318,0)</f>
        <v>0</v>
      </c>
      <c r="BJ318" s="17" t="s">
        <v>21</v>
      </c>
      <c r="BK318" s="148">
        <f>ROUND(I318*H318,2)</f>
        <v>0</v>
      </c>
      <c r="BL318" s="17" t="s">
        <v>193</v>
      </c>
      <c r="BM318" s="147" t="s">
        <v>1460</v>
      </c>
    </row>
    <row r="319" spans="2:65" s="1" customFormat="1" ht="19.5">
      <c r="B319" s="32"/>
      <c r="D319" s="149" t="s">
        <v>202</v>
      </c>
      <c r="F319" s="150" t="s">
        <v>1461</v>
      </c>
      <c r="I319" s="151"/>
      <c r="L319" s="32"/>
      <c r="M319" s="152"/>
      <c r="T319" s="56"/>
      <c r="AT319" s="17" t="s">
        <v>202</v>
      </c>
      <c r="AU319" s="17" t="s">
        <v>91</v>
      </c>
    </row>
    <row r="320" spans="2:65" s="1" customFormat="1" ht="11.25">
      <c r="B320" s="32"/>
      <c r="D320" s="156" t="s">
        <v>275</v>
      </c>
      <c r="F320" s="157" t="s">
        <v>1462</v>
      </c>
      <c r="I320" s="151"/>
      <c r="L320" s="32"/>
      <c r="M320" s="152"/>
      <c r="T320" s="56"/>
      <c r="AT320" s="17" t="s">
        <v>275</v>
      </c>
      <c r="AU320" s="17" t="s">
        <v>91</v>
      </c>
    </row>
    <row r="321" spans="2:65" s="1" customFormat="1" ht="16.5" customHeight="1">
      <c r="B321" s="32"/>
      <c r="C321" s="172" t="s">
        <v>636</v>
      </c>
      <c r="D321" s="172" t="s">
        <v>301</v>
      </c>
      <c r="E321" s="173" t="s">
        <v>1463</v>
      </c>
      <c r="F321" s="174" t="s">
        <v>1464</v>
      </c>
      <c r="G321" s="175" t="s">
        <v>564</v>
      </c>
      <c r="H321" s="176">
        <v>3</v>
      </c>
      <c r="I321" s="177"/>
      <c r="J321" s="178">
        <f>ROUND(I321*H321,2)</f>
        <v>0</v>
      </c>
      <c r="K321" s="174" t="s">
        <v>272</v>
      </c>
      <c r="L321" s="179"/>
      <c r="M321" s="180" t="s">
        <v>1</v>
      </c>
      <c r="N321" s="181" t="s">
        <v>48</v>
      </c>
      <c r="P321" s="145">
        <f>O321*H321</f>
        <v>0</v>
      </c>
      <c r="Q321" s="145">
        <v>2.2300000000000002E-3</v>
      </c>
      <c r="R321" s="145">
        <f>Q321*H321</f>
        <v>6.6900000000000006E-3</v>
      </c>
      <c r="S321" s="145">
        <v>0</v>
      </c>
      <c r="T321" s="146">
        <f>S321*H321</f>
        <v>0</v>
      </c>
      <c r="AR321" s="147" t="s">
        <v>232</v>
      </c>
      <c r="AT321" s="147" t="s">
        <v>301</v>
      </c>
      <c r="AU321" s="147" t="s">
        <v>91</v>
      </c>
      <c r="AY321" s="17" t="s">
        <v>194</v>
      </c>
      <c r="BE321" s="148">
        <f>IF(N321="základní",J321,0)</f>
        <v>0</v>
      </c>
      <c r="BF321" s="148">
        <f>IF(N321="snížená",J321,0)</f>
        <v>0</v>
      </c>
      <c r="BG321" s="148">
        <f>IF(N321="zákl. přenesená",J321,0)</f>
        <v>0</v>
      </c>
      <c r="BH321" s="148">
        <f>IF(N321="sníž. přenesená",J321,0)</f>
        <v>0</v>
      </c>
      <c r="BI321" s="148">
        <f>IF(N321="nulová",J321,0)</f>
        <v>0</v>
      </c>
      <c r="BJ321" s="17" t="s">
        <v>21</v>
      </c>
      <c r="BK321" s="148">
        <f>ROUND(I321*H321,2)</f>
        <v>0</v>
      </c>
      <c r="BL321" s="17" t="s">
        <v>193</v>
      </c>
      <c r="BM321" s="147" t="s">
        <v>1465</v>
      </c>
    </row>
    <row r="322" spans="2:65" s="1" customFormat="1" ht="11.25">
      <c r="B322" s="32"/>
      <c r="D322" s="149" t="s">
        <v>202</v>
      </c>
      <c r="F322" s="150" t="s">
        <v>1464</v>
      </c>
      <c r="I322" s="151"/>
      <c r="L322" s="32"/>
      <c r="M322" s="152"/>
      <c r="T322" s="56"/>
      <c r="AT322" s="17" t="s">
        <v>202</v>
      </c>
      <c r="AU322" s="17" t="s">
        <v>91</v>
      </c>
    </row>
    <row r="323" spans="2:65" s="1" customFormat="1" ht="24.2" customHeight="1">
      <c r="B323" s="32"/>
      <c r="C323" s="136" t="s">
        <v>510</v>
      </c>
      <c r="D323" s="136" t="s">
        <v>197</v>
      </c>
      <c r="E323" s="137" t="s">
        <v>1466</v>
      </c>
      <c r="F323" s="138" t="s">
        <v>1467</v>
      </c>
      <c r="G323" s="139" t="s">
        <v>564</v>
      </c>
      <c r="H323" s="140">
        <v>3</v>
      </c>
      <c r="I323" s="141"/>
      <c r="J323" s="142">
        <f>ROUND(I323*H323,2)</f>
        <v>0</v>
      </c>
      <c r="K323" s="138" t="s">
        <v>272</v>
      </c>
      <c r="L323" s="32"/>
      <c r="M323" s="143" t="s">
        <v>1</v>
      </c>
      <c r="N323" s="144" t="s">
        <v>48</v>
      </c>
      <c r="P323" s="145">
        <f>O323*H323</f>
        <v>0</v>
      </c>
      <c r="Q323" s="145">
        <v>1E-4</v>
      </c>
      <c r="R323" s="145">
        <f>Q323*H323</f>
        <v>3.0000000000000003E-4</v>
      </c>
      <c r="S323" s="145">
        <v>0</v>
      </c>
      <c r="T323" s="146">
        <f>S323*H323</f>
        <v>0</v>
      </c>
      <c r="AR323" s="147" t="s">
        <v>193</v>
      </c>
      <c r="AT323" s="147" t="s">
        <v>197</v>
      </c>
      <c r="AU323" s="147" t="s">
        <v>91</v>
      </c>
      <c r="AY323" s="17" t="s">
        <v>194</v>
      </c>
      <c r="BE323" s="148">
        <f>IF(N323="základní",J323,0)</f>
        <v>0</v>
      </c>
      <c r="BF323" s="148">
        <f>IF(N323="snížená",J323,0)</f>
        <v>0</v>
      </c>
      <c r="BG323" s="148">
        <f>IF(N323="zákl. přenesená",J323,0)</f>
        <v>0</v>
      </c>
      <c r="BH323" s="148">
        <f>IF(N323="sníž. přenesená",J323,0)</f>
        <v>0</v>
      </c>
      <c r="BI323" s="148">
        <f>IF(N323="nulová",J323,0)</f>
        <v>0</v>
      </c>
      <c r="BJ323" s="17" t="s">
        <v>21</v>
      </c>
      <c r="BK323" s="148">
        <f>ROUND(I323*H323,2)</f>
        <v>0</v>
      </c>
      <c r="BL323" s="17" t="s">
        <v>193</v>
      </c>
      <c r="BM323" s="147" t="s">
        <v>1468</v>
      </c>
    </row>
    <row r="324" spans="2:65" s="1" customFormat="1" ht="19.5">
      <c r="B324" s="32"/>
      <c r="D324" s="149" t="s">
        <v>202</v>
      </c>
      <c r="F324" s="150" t="s">
        <v>1469</v>
      </c>
      <c r="I324" s="151"/>
      <c r="L324" s="32"/>
      <c r="M324" s="152"/>
      <c r="T324" s="56"/>
      <c r="AT324" s="17" t="s">
        <v>202</v>
      </c>
      <c r="AU324" s="17" t="s">
        <v>91</v>
      </c>
    </row>
    <row r="325" spans="2:65" s="1" customFormat="1" ht="11.25">
      <c r="B325" s="32"/>
      <c r="D325" s="156" t="s">
        <v>275</v>
      </c>
      <c r="F325" s="157" t="s">
        <v>1470</v>
      </c>
      <c r="I325" s="151"/>
      <c r="L325" s="32"/>
      <c r="M325" s="152"/>
      <c r="T325" s="56"/>
      <c r="AT325" s="17" t="s">
        <v>275</v>
      </c>
      <c r="AU325" s="17" t="s">
        <v>91</v>
      </c>
    </row>
    <row r="326" spans="2:65" s="1" customFormat="1" ht="16.5" customHeight="1">
      <c r="B326" s="32"/>
      <c r="C326" s="172" t="s">
        <v>646</v>
      </c>
      <c r="D326" s="172" t="s">
        <v>301</v>
      </c>
      <c r="E326" s="173" t="s">
        <v>1471</v>
      </c>
      <c r="F326" s="174" t="s">
        <v>1472</v>
      </c>
      <c r="G326" s="175" t="s">
        <v>564</v>
      </c>
      <c r="H326" s="176">
        <v>3</v>
      </c>
      <c r="I326" s="177"/>
      <c r="J326" s="178">
        <f>ROUND(I326*H326,2)</f>
        <v>0</v>
      </c>
      <c r="K326" s="174" t="s">
        <v>1</v>
      </c>
      <c r="L326" s="179"/>
      <c r="M326" s="180" t="s">
        <v>1</v>
      </c>
      <c r="N326" s="181" t="s">
        <v>48</v>
      </c>
      <c r="P326" s="145">
        <f>O326*H326</f>
        <v>0</v>
      </c>
      <c r="Q326" s="145">
        <v>3.3999999999999998E-3</v>
      </c>
      <c r="R326" s="145">
        <f>Q326*H326</f>
        <v>1.0199999999999999E-2</v>
      </c>
      <c r="S326" s="145">
        <v>0</v>
      </c>
      <c r="T326" s="146">
        <f>S326*H326</f>
        <v>0</v>
      </c>
      <c r="AR326" s="147" t="s">
        <v>232</v>
      </c>
      <c r="AT326" s="147" t="s">
        <v>301</v>
      </c>
      <c r="AU326" s="147" t="s">
        <v>91</v>
      </c>
      <c r="AY326" s="17" t="s">
        <v>194</v>
      </c>
      <c r="BE326" s="148">
        <f>IF(N326="základní",J326,0)</f>
        <v>0</v>
      </c>
      <c r="BF326" s="148">
        <f>IF(N326="snížená",J326,0)</f>
        <v>0</v>
      </c>
      <c r="BG326" s="148">
        <f>IF(N326="zákl. přenesená",J326,0)</f>
        <v>0</v>
      </c>
      <c r="BH326" s="148">
        <f>IF(N326="sníž. přenesená",J326,0)</f>
        <v>0</v>
      </c>
      <c r="BI326" s="148">
        <f>IF(N326="nulová",J326,0)</f>
        <v>0</v>
      </c>
      <c r="BJ326" s="17" t="s">
        <v>21</v>
      </c>
      <c r="BK326" s="148">
        <f>ROUND(I326*H326,2)</f>
        <v>0</v>
      </c>
      <c r="BL326" s="17" t="s">
        <v>193</v>
      </c>
      <c r="BM326" s="147" t="s">
        <v>1473</v>
      </c>
    </row>
    <row r="327" spans="2:65" s="1" customFormat="1" ht="24.2" customHeight="1">
      <c r="B327" s="32"/>
      <c r="C327" s="136" t="s">
        <v>514</v>
      </c>
      <c r="D327" s="136" t="s">
        <v>197</v>
      </c>
      <c r="E327" s="137" t="s">
        <v>1474</v>
      </c>
      <c r="F327" s="138" t="s">
        <v>1475</v>
      </c>
      <c r="G327" s="139" t="s">
        <v>564</v>
      </c>
      <c r="H327" s="140">
        <v>5</v>
      </c>
      <c r="I327" s="141"/>
      <c r="J327" s="142">
        <f>ROUND(I327*H327,2)</f>
        <v>0</v>
      </c>
      <c r="K327" s="138" t="s">
        <v>272</v>
      </c>
      <c r="L327" s="32"/>
      <c r="M327" s="143" t="s">
        <v>1</v>
      </c>
      <c r="N327" s="144" t="s">
        <v>48</v>
      </c>
      <c r="P327" s="145">
        <f>O327*H327</f>
        <v>0</v>
      </c>
      <c r="Q327" s="145">
        <v>1E-4</v>
      </c>
      <c r="R327" s="145">
        <f>Q327*H327</f>
        <v>5.0000000000000001E-4</v>
      </c>
      <c r="S327" s="145">
        <v>0</v>
      </c>
      <c r="T327" s="146">
        <f>S327*H327</f>
        <v>0</v>
      </c>
      <c r="AR327" s="147" t="s">
        <v>193</v>
      </c>
      <c r="AT327" s="147" t="s">
        <v>197</v>
      </c>
      <c r="AU327" s="147" t="s">
        <v>91</v>
      </c>
      <c r="AY327" s="17" t="s">
        <v>194</v>
      </c>
      <c r="BE327" s="148">
        <f>IF(N327="základní",J327,0)</f>
        <v>0</v>
      </c>
      <c r="BF327" s="148">
        <f>IF(N327="snížená",J327,0)</f>
        <v>0</v>
      </c>
      <c r="BG327" s="148">
        <f>IF(N327="zákl. přenesená",J327,0)</f>
        <v>0</v>
      </c>
      <c r="BH327" s="148">
        <f>IF(N327="sníž. přenesená",J327,0)</f>
        <v>0</v>
      </c>
      <c r="BI327" s="148">
        <f>IF(N327="nulová",J327,0)</f>
        <v>0</v>
      </c>
      <c r="BJ327" s="17" t="s">
        <v>21</v>
      </c>
      <c r="BK327" s="148">
        <f>ROUND(I327*H327,2)</f>
        <v>0</v>
      </c>
      <c r="BL327" s="17" t="s">
        <v>193</v>
      </c>
      <c r="BM327" s="147" t="s">
        <v>1476</v>
      </c>
    </row>
    <row r="328" spans="2:65" s="1" customFormat="1" ht="19.5">
      <c r="B328" s="32"/>
      <c r="D328" s="149" t="s">
        <v>202</v>
      </c>
      <c r="F328" s="150" t="s">
        <v>1477</v>
      </c>
      <c r="I328" s="151"/>
      <c r="L328" s="32"/>
      <c r="M328" s="152"/>
      <c r="T328" s="56"/>
      <c r="AT328" s="17" t="s">
        <v>202</v>
      </c>
      <c r="AU328" s="17" t="s">
        <v>91</v>
      </c>
    </row>
    <row r="329" spans="2:65" s="1" customFormat="1" ht="11.25">
      <c r="B329" s="32"/>
      <c r="D329" s="156" t="s">
        <v>275</v>
      </c>
      <c r="F329" s="157" t="s">
        <v>1478</v>
      </c>
      <c r="I329" s="151"/>
      <c r="L329" s="32"/>
      <c r="M329" s="152"/>
      <c r="T329" s="56"/>
      <c r="AT329" s="17" t="s">
        <v>275</v>
      </c>
      <c r="AU329" s="17" t="s">
        <v>91</v>
      </c>
    </row>
    <row r="330" spans="2:65" s="1" customFormat="1" ht="16.5" customHeight="1">
      <c r="B330" s="32"/>
      <c r="C330" s="172" t="s">
        <v>660</v>
      </c>
      <c r="D330" s="172" t="s">
        <v>301</v>
      </c>
      <c r="E330" s="173" t="s">
        <v>1479</v>
      </c>
      <c r="F330" s="174" t="s">
        <v>1480</v>
      </c>
      <c r="G330" s="175" t="s">
        <v>564</v>
      </c>
      <c r="H330" s="176">
        <v>3</v>
      </c>
      <c r="I330" s="177"/>
      <c r="J330" s="178">
        <f>ROUND(I330*H330,2)</f>
        <v>0</v>
      </c>
      <c r="K330" s="174" t="s">
        <v>272</v>
      </c>
      <c r="L330" s="179"/>
      <c r="M330" s="180" t="s">
        <v>1</v>
      </c>
      <c r="N330" s="181" t="s">
        <v>48</v>
      </c>
      <c r="P330" s="145">
        <f>O330*H330</f>
        <v>0</v>
      </c>
      <c r="Q330" s="145">
        <v>1.6999999999999999E-3</v>
      </c>
      <c r="R330" s="145">
        <f>Q330*H330</f>
        <v>5.0999999999999995E-3</v>
      </c>
      <c r="S330" s="145">
        <v>0</v>
      </c>
      <c r="T330" s="146">
        <f>S330*H330</f>
        <v>0</v>
      </c>
      <c r="AR330" s="147" t="s">
        <v>232</v>
      </c>
      <c r="AT330" s="147" t="s">
        <v>301</v>
      </c>
      <c r="AU330" s="147" t="s">
        <v>91</v>
      </c>
      <c r="AY330" s="17" t="s">
        <v>194</v>
      </c>
      <c r="BE330" s="148">
        <f>IF(N330="základní",J330,0)</f>
        <v>0</v>
      </c>
      <c r="BF330" s="148">
        <f>IF(N330="snížená",J330,0)</f>
        <v>0</v>
      </c>
      <c r="BG330" s="148">
        <f>IF(N330="zákl. přenesená",J330,0)</f>
        <v>0</v>
      </c>
      <c r="BH330" s="148">
        <f>IF(N330="sníž. přenesená",J330,0)</f>
        <v>0</v>
      </c>
      <c r="BI330" s="148">
        <f>IF(N330="nulová",J330,0)</f>
        <v>0</v>
      </c>
      <c r="BJ330" s="17" t="s">
        <v>21</v>
      </c>
      <c r="BK330" s="148">
        <f>ROUND(I330*H330,2)</f>
        <v>0</v>
      </c>
      <c r="BL330" s="17" t="s">
        <v>193</v>
      </c>
      <c r="BM330" s="147" t="s">
        <v>1481</v>
      </c>
    </row>
    <row r="331" spans="2:65" s="1" customFormat="1" ht="11.25">
      <c r="B331" s="32"/>
      <c r="D331" s="149" t="s">
        <v>202</v>
      </c>
      <c r="F331" s="150" t="s">
        <v>1480</v>
      </c>
      <c r="I331" s="151"/>
      <c r="L331" s="32"/>
      <c r="M331" s="152"/>
      <c r="T331" s="56"/>
      <c r="AT331" s="17" t="s">
        <v>202</v>
      </c>
      <c r="AU331" s="17" t="s">
        <v>91</v>
      </c>
    </row>
    <row r="332" spans="2:65" s="1" customFormat="1" ht="16.5" customHeight="1">
      <c r="B332" s="32"/>
      <c r="C332" s="172" t="s">
        <v>519</v>
      </c>
      <c r="D332" s="172" t="s">
        <v>301</v>
      </c>
      <c r="E332" s="173" t="s">
        <v>1482</v>
      </c>
      <c r="F332" s="174" t="s">
        <v>1483</v>
      </c>
      <c r="G332" s="175" t="s">
        <v>564</v>
      </c>
      <c r="H332" s="176">
        <v>2</v>
      </c>
      <c r="I332" s="177"/>
      <c r="J332" s="178">
        <f>ROUND(I332*H332,2)</f>
        <v>0</v>
      </c>
      <c r="K332" s="174" t="s">
        <v>1</v>
      </c>
      <c r="L332" s="179"/>
      <c r="M332" s="180" t="s">
        <v>1</v>
      </c>
      <c r="N332" s="181" t="s">
        <v>48</v>
      </c>
      <c r="P332" s="145">
        <f>O332*H332</f>
        <v>0</v>
      </c>
      <c r="Q332" s="145">
        <v>1.32E-3</v>
      </c>
      <c r="R332" s="145">
        <f>Q332*H332</f>
        <v>2.64E-3</v>
      </c>
      <c r="S332" s="145">
        <v>0</v>
      </c>
      <c r="T332" s="146">
        <f>S332*H332</f>
        <v>0</v>
      </c>
      <c r="AR332" s="147" t="s">
        <v>232</v>
      </c>
      <c r="AT332" s="147" t="s">
        <v>301</v>
      </c>
      <c r="AU332" s="147" t="s">
        <v>91</v>
      </c>
      <c r="AY332" s="17" t="s">
        <v>194</v>
      </c>
      <c r="BE332" s="148">
        <f>IF(N332="základní",J332,0)</f>
        <v>0</v>
      </c>
      <c r="BF332" s="148">
        <f>IF(N332="snížená",J332,0)</f>
        <v>0</v>
      </c>
      <c r="BG332" s="148">
        <f>IF(N332="zákl. přenesená",J332,0)</f>
        <v>0</v>
      </c>
      <c r="BH332" s="148">
        <f>IF(N332="sníž. přenesená",J332,0)</f>
        <v>0</v>
      </c>
      <c r="BI332" s="148">
        <f>IF(N332="nulová",J332,0)</f>
        <v>0</v>
      </c>
      <c r="BJ332" s="17" t="s">
        <v>21</v>
      </c>
      <c r="BK332" s="148">
        <f>ROUND(I332*H332,2)</f>
        <v>0</v>
      </c>
      <c r="BL332" s="17" t="s">
        <v>193</v>
      </c>
      <c r="BM332" s="147" t="s">
        <v>1484</v>
      </c>
    </row>
    <row r="333" spans="2:65" s="1" customFormat="1" ht="24.2" customHeight="1">
      <c r="B333" s="32"/>
      <c r="C333" s="136" t="s">
        <v>1185</v>
      </c>
      <c r="D333" s="136" t="s">
        <v>197</v>
      </c>
      <c r="E333" s="137" t="s">
        <v>1485</v>
      </c>
      <c r="F333" s="138" t="s">
        <v>1486</v>
      </c>
      <c r="G333" s="139" t="s">
        <v>564</v>
      </c>
      <c r="H333" s="140">
        <v>4</v>
      </c>
      <c r="I333" s="141"/>
      <c r="J333" s="142">
        <f>ROUND(I333*H333,2)</f>
        <v>0</v>
      </c>
      <c r="K333" s="138" t="s">
        <v>272</v>
      </c>
      <c r="L333" s="32"/>
      <c r="M333" s="143" t="s">
        <v>1</v>
      </c>
      <c r="N333" s="144" t="s">
        <v>48</v>
      </c>
      <c r="P333" s="145">
        <f>O333*H333</f>
        <v>0</v>
      </c>
      <c r="Q333" s="145">
        <v>0</v>
      </c>
      <c r="R333" s="145">
        <f>Q333*H333</f>
        <v>0</v>
      </c>
      <c r="S333" s="145">
        <v>0</v>
      </c>
      <c r="T333" s="146">
        <f>S333*H333</f>
        <v>0</v>
      </c>
      <c r="AR333" s="147" t="s">
        <v>193</v>
      </c>
      <c r="AT333" s="147" t="s">
        <v>197</v>
      </c>
      <c r="AU333" s="147" t="s">
        <v>91</v>
      </c>
      <c r="AY333" s="17" t="s">
        <v>194</v>
      </c>
      <c r="BE333" s="148">
        <f>IF(N333="základní",J333,0)</f>
        <v>0</v>
      </c>
      <c r="BF333" s="148">
        <f>IF(N333="snížená",J333,0)</f>
        <v>0</v>
      </c>
      <c r="BG333" s="148">
        <f>IF(N333="zákl. přenesená",J333,0)</f>
        <v>0</v>
      </c>
      <c r="BH333" s="148">
        <f>IF(N333="sníž. přenesená",J333,0)</f>
        <v>0</v>
      </c>
      <c r="BI333" s="148">
        <f>IF(N333="nulová",J333,0)</f>
        <v>0</v>
      </c>
      <c r="BJ333" s="17" t="s">
        <v>21</v>
      </c>
      <c r="BK333" s="148">
        <f>ROUND(I333*H333,2)</f>
        <v>0</v>
      </c>
      <c r="BL333" s="17" t="s">
        <v>193</v>
      </c>
      <c r="BM333" s="147" t="s">
        <v>1487</v>
      </c>
    </row>
    <row r="334" spans="2:65" s="1" customFormat="1" ht="19.5">
      <c r="B334" s="32"/>
      <c r="D334" s="149" t="s">
        <v>202</v>
      </c>
      <c r="F334" s="150" t="s">
        <v>1488</v>
      </c>
      <c r="I334" s="151"/>
      <c r="L334" s="32"/>
      <c r="M334" s="152"/>
      <c r="T334" s="56"/>
      <c r="AT334" s="17" t="s">
        <v>202</v>
      </c>
      <c r="AU334" s="17" t="s">
        <v>91</v>
      </c>
    </row>
    <row r="335" spans="2:65" s="1" customFormat="1" ht="11.25">
      <c r="B335" s="32"/>
      <c r="D335" s="156" t="s">
        <v>275</v>
      </c>
      <c r="F335" s="157" t="s">
        <v>1489</v>
      </c>
      <c r="I335" s="151"/>
      <c r="L335" s="32"/>
      <c r="M335" s="152"/>
      <c r="T335" s="56"/>
      <c r="AT335" s="17" t="s">
        <v>275</v>
      </c>
      <c r="AU335" s="17" t="s">
        <v>91</v>
      </c>
    </row>
    <row r="336" spans="2:65" s="1" customFormat="1" ht="16.5" customHeight="1">
      <c r="B336" s="32"/>
      <c r="C336" s="172" t="s">
        <v>524</v>
      </c>
      <c r="D336" s="172" t="s">
        <v>301</v>
      </c>
      <c r="E336" s="173" t="s">
        <v>1166</v>
      </c>
      <c r="F336" s="174" t="s">
        <v>1167</v>
      </c>
      <c r="G336" s="175" t="s">
        <v>564</v>
      </c>
      <c r="H336" s="176">
        <v>4</v>
      </c>
      <c r="I336" s="177"/>
      <c r="J336" s="178">
        <f>ROUND(I336*H336,2)</f>
        <v>0</v>
      </c>
      <c r="K336" s="174" t="s">
        <v>272</v>
      </c>
      <c r="L336" s="179"/>
      <c r="M336" s="180" t="s">
        <v>1</v>
      </c>
      <c r="N336" s="181" t="s">
        <v>48</v>
      </c>
      <c r="P336" s="145">
        <f>O336*H336</f>
        <v>0</v>
      </c>
      <c r="Q336" s="145">
        <v>3.0999999999999999E-3</v>
      </c>
      <c r="R336" s="145">
        <f>Q336*H336</f>
        <v>1.24E-2</v>
      </c>
      <c r="S336" s="145">
        <v>0</v>
      </c>
      <c r="T336" s="146">
        <f>S336*H336</f>
        <v>0</v>
      </c>
      <c r="AR336" s="147" t="s">
        <v>232</v>
      </c>
      <c r="AT336" s="147" t="s">
        <v>301</v>
      </c>
      <c r="AU336" s="147" t="s">
        <v>91</v>
      </c>
      <c r="AY336" s="17" t="s">
        <v>194</v>
      </c>
      <c r="BE336" s="148">
        <f>IF(N336="základní",J336,0)</f>
        <v>0</v>
      </c>
      <c r="BF336" s="148">
        <f>IF(N336="snížená",J336,0)</f>
        <v>0</v>
      </c>
      <c r="BG336" s="148">
        <f>IF(N336="zákl. přenesená",J336,0)</f>
        <v>0</v>
      </c>
      <c r="BH336" s="148">
        <f>IF(N336="sníž. přenesená",J336,0)</f>
        <v>0</v>
      </c>
      <c r="BI336" s="148">
        <f>IF(N336="nulová",J336,0)</f>
        <v>0</v>
      </c>
      <c r="BJ336" s="17" t="s">
        <v>21</v>
      </c>
      <c r="BK336" s="148">
        <f>ROUND(I336*H336,2)</f>
        <v>0</v>
      </c>
      <c r="BL336" s="17" t="s">
        <v>193</v>
      </c>
      <c r="BM336" s="147" t="s">
        <v>1490</v>
      </c>
    </row>
    <row r="337" spans="2:65" s="1" customFormat="1" ht="11.25">
      <c r="B337" s="32"/>
      <c r="D337" s="149" t="s">
        <v>202</v>
      </c>
      <c r="F337" s="150" t="s">
        <v>1167</v>
      </c>
      <c r="I337" s="151"/>
      <c r="L337" s="32"/>
      <c r="M337" s="152"/>
      <c r="T337" s="56"/>
      <c r="AT337" s="17" t="s">
        <v>202</v>
      </c>
      <c r="AU337" s="17" t="s">
        <v>91</v>
      </c>
    </row>
    <row r="338" spans="2:65" s="1" customFormat="1" ht="24.2" customHeight="1">
      <c r="B338" s="32"/>
      <c r="C338" s="136" t="s">
        <v>1192</v>
      </c>
      <c r="D338" s="136" t="s">
        <v>197</v>
      </c>
      <c r="E338" s="137" t="s">
        <v>1153</v>
      </c>
      <c r="F338" s="138" t="s">
        <v>1154</v>
      </c>
      <c r="G338" s="139" t="s">
        <v>564</v>
      </c>
      <c r="H338" s="140">
        <v>6</v>
      </c>
      <c r="I338" s="141"/>
      <c r="J338" s="142">
        <f>ROUND(I338*H338,2)</f>
        <v>0</v>
      </c>
      <c r="K338" s="138" t="s">
        <v>272</v>
      </c>
      <c r="L338" s="32"/>
      <c r="M338" s="143" t="s">
        <v>1</v>
      </c>
      <c r="N338" s="144" t="s">
        <v>48</v>
      </c>
      <c r="P338" s="145">
        <f>O338*H338</f>
        <v>0</v>
      </c>
      <c r="Q338" s="145">
        <v>1E-4</v>
      </c>
      <c r="R338" s="145">
        <f>Q338*H338</f>
        <v>6.0000000000000006E-4</v>
      </c>
      <c r="S338" s="145">
        <v>0</v>
      </c>
      <c r="T338" s="146">
        <f>S338*H338</f>
        <v>0</v>
      </c>
      <c r="AR338" s="147" t="s">
        <v>193</v>
      </c>
      <c r="AT338" s="147" t="s">
        <v>197</v>
      </c>
      <c r="AU338" s="147" t="s">
        <v>91</v>
      </c>
      <c r="AY338" s="17" t="s">
        <v>194</v>
      </c>
      <c r="BE338" s="148">
        <f>IF(N338="základní",J338,0)</f>
        <v>0</v>
      </c>
      <c r="BF338" s="148">
        <f>IF(N338="snížená",J338,0)</f>
        <v>0</v>
      </c>
      <c r="BG338" s="148">
        <f>IF(N338="zákl. přenesená",J338,0)</f>
        <v>0</v>
      </c>
      <c r="BH338" s="148">
        <f>IF(N338="sníž. přenesená",J338,0)</f>
        <v>0</v>
      </c>
      <c r="BI338" s="148">
        <f>IF(N338="nulová",J338,0)</f>
        <v>0</v>
      </c>
      <c r="BJ338" s="17" t="s">
        <v>21</v>
      </c>
      <c r="BK338" s="148">
        <f>ROUND(I338*H338,2)</f>
        <v>0</v>
      </c>
      <c r="BL338" s="17" t="s">
        <v>193</v>
      </c>
      <c r="BM338" s="147" t="s">
        <v>1491</v>
      </c>
    </row>
    <row r="339" spans="2:65" s="1" customFormat="1" ht="19.5">
      <c r="B339" s="32"/>
      <c r="D339" s="149" t="s">
        <v>202</v>
      </c>
      <c r="F339" s="150" t="s">
        <v>1156</v>
      </c>
      <c r="I339" s="151"/>
      <c r="L339" s="32"/>
      <c r="M339" s="152"/>
      <c r="T339" s="56"/>
      <c r="AT339" s="17" t="s">
        <v>202</v>
      </c>
      <c r="AU339" s="17" t="s">
        <v>91</v>
      </c>
    </row>
    <row r="340" spans="2:65" s="1" customFormat="1" ht="11.25">
      <c r="B340" s="32"/>
      <c r="D340" s="156" t="s">
        <v>275</v>
      </c>
      <c r="F340" s="157" t="s">
        <v>1157</v>
      </c>
      <c r="I340" s="151"/>
      <c r="L340" s="32"/>
      <c r="M340" s="152"/>
      <c r="T340" s="56"/>
      <c r="AT340" s="17" t="s">
        <v>275</v>
      </c>
      <c r="AU340" s="17" t="s">
        <v>91</v>
      </c>
    </row>
    <row r="341" spans="2:65" s="1" customFormat="1" ht="16.5" customHeight="1">
      <c r="B341" s="32"/>
      <c r="C341" s="172" t="s">
        <v>529</v>
      </c>
      <c r="D341" s="172" t="s">
        <v>301</v>
      </c>
      <c r="E341" s="173" t="s">
        <v>1158</v>
      </c>
      <c r="F341" s="174" t="s">
        <v>1159</v>
      </c>
      <c r="G341" s="175" t="s">
        <v>564</v>
      </c>
      <c r="H341" s="176">
        <v>6</v>
      </c>
      <c r="I341" s="177"/>
      <c r="J341" s="178">
        <f>ROUND(I341*H341,2)</f>
        <v>0</v>
      </c>
      <c r="K341" s="174" t="s">
        <v>1</v>
      </c>
      <c r="L341" s="179"/>
      <c r="M341" s="180" t="s">
        <v>1</v>
      </c>
      <c r="N341" s="181" t="s">
        <v>48</v>
      </c>
      <c r="P341" s="145">
        <f>O341*H341</f>
        <v>0</v>
      </c>
      <c r="Q341" s="145">
        <v>1.0500000000000001E-2</v>
      </c>
      <c r="R341" s="145">
        <f>Q341*H341</f>
        <v>6.3E-2</v>
      </c>
      <c r="S341" s="145">
        <v>0</v>
      </c>
      <c r="T341" s="146">
        <f>S341*H341</f>
        <v>0</v>
      </c>
      <c r="AR341" s="147" t="s">
        <v>232</v>
      </c>
      <c r="AT341" s="147" t="s">
        <v>301</v>
      </c>
      <c r="AU341" s="147" t="s">
        <v>91</v>
      </c>
      <c r="AY341" s="17" t="s">
        <v>194</v>
      </c>
      <c r="BE341" s="148">
        <f>IF(N341="základní",J341,0)</f>
        <v>0</v>
      </c>
      <c r="BF341" s="148">
        <f>IF(N341="snížená",J341,0)</f>
        <v>0</v>
      </c>
      <c r="BG341" s="148">
        <f>IF(N341="zákl. přenesená",J341,0)</f>
        <v>0</v>
      </c>
      <c r="BH341" s="148">
        <f>IF(N341="sníž. přenesená",J341,0)</f>
        <v>0</v>
      </c>
      <c r="BI341" s="148">
        <f>IF(N341="nulová",J341,0)</f>
        <v>0</v>
      </c>
      <c r="BJ341" s="17" t="s">
        <v>21</v>
      </c>
      <c r="BK341" s="148">
        <f>ROUND(I341*H341,2)</f>
        <v>0</v>
      </c>
      <c r="BL341" s="17" t="s">
        <v>193</v>
      </c>
      <c r="BM341" s="147" t="s">
        <v>1492</v>
      </c>
    </row>
    <row r="342" spans="2:65" s="1" customFormat="1" ht="24.2" customHeight="1">
      <c r="B342" s="32"/>
      <c r="C342" s="136" t="s">
        <v>1200</v>
      </c>
      <c r="D342" s="136" t="s">
        <v>197</v>
      </c>
      <c r="E342" s="137" t="s">
        <v>1174</v>
      </c>
      <c r="F342" s="138" t="s">
        <v>1175</v>
      </c>
      <c r="G342" s="139" t="s">
        <v>564</v>
      </c>
      <c r="H342" s="140">
        <v>6</v>
      </c>
      <c r="I342" s="141"/>
      <c r="J342" s="142">
        <f>ROUND(I342*H342,2)</f>
        <v>0</v>
      </c>
      <c r="K342" s="138" t="s">
        <v>272</v>
      </c>
      <c r="L342" s="32"/>
      <c r="M342" s="143" t="s">
        <v>1</v>
      </c>
      <c r="N342" s="144" t="s">
        <v>48</v>
      </c>
      <c r="P342" s="145">
        <f>O342*H342</f>
        <v>0</v>
      </c>
      <c r="Q342" s="145">
        <v>1.92655</v>
      </c>
      <c r="R342" s="145">
        <f>Q342*H342</f>
        <v>11.5593</v>
      </c>
      <c r="S342" s="145">
        <v>0</v>
      </c>
      <c r="T342" s="146">
        <f>S342*H342</f>
        <v>0</v>
      </c>
      <c r="AR342" s="147" t="s">
        <v>193</v>
      </c>
      <c r="AT342" s="147" t="s">
        <v>197</v>
      </c>
      <c r="AU342" s="147" t="s">
        <v>91</v>
      </c>
      <c r="AY342" s="17" t="s">
        <v>194</v>
      </c>
      <c r="BE342" s="148">
        <f>IF(N342="základní",J342,0)</f>
        <v>0</v>
      </c>
      <c r="BF342" s="148">
        <f>IF(N342="snížená",J342,0)</f>
        <v>0</v>
      </c>
      <c r="BG342" s="148">
        <f>IF(N342="zákl. přenesená",J342,0)</f>
        <v>0</v>
      </c>
      <c r="BH342" s="148">
        <f>IF(N342="sníž. přenesená",J342,0)</f>
        <v>0</v>
      </c>
      <c r="BI342" s="148">
        <f>IF(N342="nulová",J342,0)</f>
        <v>0</v>
      </c>
      <c r="BJ342" s="17" t="s">
        <v>21</v>
      </c>
      <c r="BK342" s="148">
        <f>ROUND(I342*H342,2)</f>
        <v>0</v>
      </c>
      <c r="BL342" s="17" t="s">
        <v>193</v>
      </c>
      <c r="BM342" s="147" t="s">
        <v>1493</v>
      </c>
    </row>
    <row r="343" spans="2:65" s="1" customFormat="1" ht="19.5">
      <c r="B343" s="32"/>
      <c r="D343" s="149" t="s">
        <v>202</v>
      </c>
      <c r="F343" s="150" t="s">
        <v>1177</v>
      </c>
      <c r="I343" s="151"/>
      <c r="L343" s="32"/>
      <c r="M343" s="152"/>
      <c r="T343" s="56"/>
      <c r="AT343" s="17" t="s">
        <v>202</v>
      </c>
      <c r="AU343" s="17" t="s">
        <v>91</v>
      </c>
    </row>
    <row r="344" spans="2:65" s="1" customFormat="1" ht="11.25">
      <c r="B344" s="32"/>
      <c r="D344" s="156" t="s">
        <v>275</v>
      </c>
      <c r="F344" s="157" t="s">
        <v>1178</v>
      </c>
      <c r="I344" s="151"/>
      <c r="L344" s="32"/>
      <c r="M344" s="152"/>
      <c r="T344" s="56"/>
      <c r="AT344" s="17" t="s">
        <v>275</v>
      </c>
      <c r="AU344" s="17" t="s">
        <v>91</v>
      </c>
    </row>
    <row r="345" spans="2:65" s="1" customFormat="1" ht="33" customHeight="1">
      <c r="B345" s="32"/>
      <c r="C345" s="136" t="s">
        <v>533</v>
      </c>
      <c r="D345" s="136" t="s">
        <v>197</v>
      </c>
      <c r="E345" s="137" t="s">
        <v>1494</v>
      </c>
      <c r="F345" s="138" t="s">
        <v>1495</v>
      </c>
      <c r="G345" s="139" t="s">
        <v>564</v>
      </c>
      <c r="H345" s="140">
        <v>3</v>
      </c>
      <c r="I345" s="141"/>
      <c r="J345" s="142">
        <f>ROUND(I345*H345,2)</f>
        <v>0</v>
      </c>
      <c r="K345" s="138" t="s">
        <v>272</v>
      </c>
      <c r="L345" s="32"/>
      <c r="M345" s="143" t="s">
        <v>1</v>
      </c>
      <c r="N345" s="144" t="s">
        <v>48</v>
      </c>
      <c r="P345" s="145">
        <f>O345*H345</f>
        <v>0</v>
      </c>
      <c r="Q345" s="145">
        <v>2.1158700000000001</v>
      </c>
      <c r="R345" s="145">
        <f>Q345*H345</f>
        <v>6.3476100000000004</v>
      </c>
      <c r="S345" s="145">
        <v>0</v>
      </c>
      <c r="T345" s="146">
        <f>S345*H345</f>
        <v>0</v>
      </c>
      <c r="AR345" s="147" t="s">
        <v>193</v>
      </c>
      <c r="AT345" s="147" t="s">
        <v>197</v>
      </c>
      <c r="AU345" s="147" t="s">
        <v>91</v>
      </c>
      <c r="AY345" s="17" t="s">
        <v>194</v>
      </c>
      <c r="BE345" s="148">
        <f>IF(N345="základní",J345,0)</f>
        <v>0</v>
      </c>
      <c r="BF345" s="148">
        <f>IF(N345="snížená",J345,0)</f>
        <v>0</v>
      </c>
      <c r="BG345" s="148">
        <f>IF(N345="zákl. přenesená",J345,0)</f>
        <v>0</v>
      </c>
      <c r="BH345" s="148">
        <f>IF(N345="sníž. přenesená",J345,0)</f>
        <v>0</v>
      </c>
      <c r="BI345" s="148">
        <f>IF(N345="nulová",J345,0)</f>
        <v>0</v>
      </c>
      <c r="BJ345" s="17" t="s">
        <v>21</v>
      </c>
      <c r="BK345" s="148">
        <f>ROUND(I345*H345,2)</f>
        <v>0</v>
      </c>
      <c r="BL345" s="17" t="s">
        <v>193</v>
      </c>
      <c r="BM345" s="147" t="s">
        <v>1496</v>
      </c>
    </row>
    <row r="346" spans="2:65" s="1" customFormat="1" ht="29.25">
      <c r="B346" s="32"/>
      <c r="D346" s="149" t="s">
        <v>202</v>
      </c>
      <c r="F346" s="150" t="s">
        <v>1497</v>
      </c>
      <c r="I346" s="151"/>
      <c r="L346" s="32"/>
      <c r="M346" s="152"/>
      <c r="T346" s="56"/>
      <c r="AT346" s="17" t="s">
        <v>202</v>
      </c>
      <c r="AU346" s="17" t="s">
        <v>91</v>
      </c>
    </row>
    <row r="347" spans="2:65" s="1" customFormat="1" ht="11.25">
      <c r="B347" s="32"/>
      <c r="D347" s="156" t="s">
        <v>275</v>
      </c>
      <c r="F347" s="157" t="s">
        <v>1498</v>
      </c>
      <c r="I347" s="151"/>
      <c r="L347" s="32"/>
      <c r="M347" s="152"/>
      <c r="T347" s="56"/>
      <c r="AT347" s="17" t="s">
        <v>275</v>
      </c>
      <c r="AU347" s="17" t="s">
        <v>91</v>
      </c>
    </row>
    <row r="348" spans="2:65" s="1" customFormat="1" ht="16.5" customHeight="1">
      <c r="B348" s="32"/>
      <c r="C348" s="136" t="s">
        <v>1209</v>
      </c>
      <c r="D348" s="136" t="s">
        <v>197</v>
      </c>
      <c r="E348" s="137" t="s">
        <v>1169</v>
      </c>
      <c r="F348" s="138" t="s">
        <v>1170</v>
      </c>
      <c r="G348" s="139" t="s">
        <v>564</v>
      </c>
      <c r="H348" s="140">
        <v>4</v>
      </c>
      <c r="I348" s="141"/>
      <c r="J348" s="142">
        <f>ROUND(I348*H348,2)</f>
        <v>0</v>
      </c>
      <c r="K348" s="138" t="s">
        <v>272</v>
      </c>
      <c r="L348" s="32"/>
      <c r="M348" s="143" t="s">
        <v>1</v>
      </c>
      <c r="N348" s="144" t="s">
        <v>48</v>
      </c>
      <c r="P348" s="145">
        <f>O348*H348</f>
        <v>0</v>
      </c>
      <c r="Q348" s="145">
        <v>3.5749999999999997E-2</v>
      </c>
      <c r="R348" s="145">
        <f>Q348*H348</f>
        <v>0.14299999999999999</v>
      </c>
      <c r="S348" s="145">
        <v>0</v>
      </c>
      <c r="T348" s="146">
        <f>S348*H348</f>
        <v>0</v>
      </c>
      <c r="AR348" s="147" t="s">
        <v>193</v>
      </c>
      <c r="AT348" s="147" t="s">
        <v>197</v>
      </c>
      <c r="AU348" s="147" t="s">
        <v>91</v>
      </c>
      <c r="AY348" s="17" t="s">
        <v>194</v>
      </c>
      <c r="BE348" s="148">
        <f>IF(N348="základní",J348,0)</f>
        <v>0</v>
      </c>
      <c r="BF348" s="148">
        <f>IF(N348="snížená",J348,0)</f>
        <v>0</v>
      </c>
      <c r="BG348" s="148">
        <f>IF(N348="zákl. přenesená",J348,0)</f>
        <v>0</v>
      </c>
      <c r="BH348" s="148">
        <f>IF(N348="sníž. přenesená",J348,0)</f>
        <v>0</v>
      </c>
      <c r="BI348" s="148">
        <f>IF(N348="nulová",J348,0)</f>
        <v>0</v>
      </c>
      <c r="BJ348" s="17" t="s">
        <v>21</v>
      </c>
      <c r="BK348" s="148">
        <f>ROUND(I348*H348,2)</f>
        <v>0</v>
      </c>
      <c r="BL348" s="17" t="s">
        <v>193</v>
      </c>
      <c r="BM348" s="147" t="s">
        <v>1499</v>
      </c>
    </row>
    <row r="349" spans="2:65" s="1" customFormat="1" ht="19.5">
      <c r="B349" s="32"/>
      <c r="D349" s="149" t="s">
        <v>202</v>
      </c>
      <c r="F349" s="150" t="s">
        <v>1172</v>
      </c>
      <c r="I349" s="151"/>
      <c r="L349" s="32"/>
      <c r="M349" s="152"/>
      <c r="T349" s="56"/>
      <c r="AT349" s="17" t="s">
        <v>202</v>
      </c>
      <c r="AU349" s="17" t="s">
        <v>91</v>
      </c>
    </row>
    <row r="350" spans="2:65" s="1" customFormat="1" ht="11.25">
      <c r="B350" s="32"/>
      <c r="D350" s="156" t="s">
        <v>275</v>
      </c>
      <c r="F350" s="157" t="s">
        <v>1173</v>
      </c>
      <c r="I350" s="151"/>
      <c r="L350" s="32"/>
      <c r="M350" s="152"/>
      <c r="T350" s="56"/>
      <c r="AT350" s="17" t="s">
        <v>275</v>
      </c>
      <c r="AU350" s="17" t="s">
        <v>91</v>
      </c>
    </row>
    <row r="351" spans="2:65" s="1" customFormat="1" ht="24.2" customHeight="1">
      <c r="B351" s="32"/>
      <c r="C351" s="172" t="s">
        <v>538</v>
      </c>
      <c r="D351" s="172" t="s">
        <v>301</v>
      </c>
      <c r="E351" s="173" t="s">
        <v>1179</v>
      </c>
      <c r="F351" s="174" t="s">
        <v>1180</v>
      </c>
      <c r="G351" s="175" t="s">
        <v>564</v>
      </c>
      <c r="H351" s="176">
        <v>1</v>
      </c>
      <c r="I351" s="177"/>
      <c r="J351" s="178">
        <f>ROUND(I351*H351,2)</f>
        <v>0</v>
      </c>
      <c r="K351" s="174" t="s">
        <v>272</v>
      </c>
      <c r="L351" s="179"/>
      <c r="M351" s="180" t="s">
        <v>1</v>
      </c>
      <c r="N351" s="181" t="s">
        <v>48</v>
      </c>
      <c r="P351" s="145">
        <f>O351*H351</f>
        <v>0</v>
      </c>
      <c r="Q351" s="145">
        <v>0.54800000000000004</v>
      </c>
      <c r="R351" s="145">
        <f>Q351*H351</f>
        <v>0.54800000000000004</v>
      </c>
      <c r="S351" s="145">
        <v>0</v>
      </c>
      <c r="T351" s="146">
        <f>S351*H351</f>
        <v>0</v>
      </c>
      <c r="AR351" s="147" t="s">
        <v>232</v>
      </c>
      <c r="AT351" s="147" t="s">
        <v>301</v>
      </c>
      <c r="AU351" s="147" t="s">
        <v>91</v>
      </c>
      <c r="AY351" s="17" t="s">
        <v>194</v>
      </c>
      <c r="BE351" s="148">
        <f>IF(N351="základní",J351,0)</f>
        <v>0</v>
      </c>
      <c r="BF351" s="148">
        <f>IF(N351="snížená",J351,0)</f>
        <v>0</v>
      </c>
      <c r="BG351" s="148">
        <f>IF(N351="zákl. přenesená",J351,0)</f>
        <v>0</v>
      </c>
      <c r="BH351" s="148">
        <f>IF(N351="sníž. přenesená",J351,0)</f>
        <v>0</v>
      </c>
      <c r="BI351" s="148">
        <f>IF(N351="nulová",J351,0)</f>
        <v>0</v>
      </c>
      <c r="BJ351" s="17" t="s">
        <v>21</v>
      </c>
      <c r="BK351" s="148">
        <f>ROUND(I351*H351,2)</f>
        <v>0</v>
      </c>
      <c r="BL351" s="17" t="s">
        <v>193</v>
      </c>
      <c r="BM351" s="147" t="s">
        <v>1500</v>
      </c>
    </row>
    <row r="352" spans="2:65" s="1" customFormat="1" ht="19.5">
      <c r="B352" s="32"/>
      <c r="D352" s="149" t="s">
        <v>202</v>
      </c>
      <c r="F352" s="150" t="s">
        <v>1180</v>
      </c>
      <c r="I352" s="151"/>
      <c r="L352" s="32"/>
      <c r="M352" s="152"/>
      <c r="T352" s="56"/>
      <c r="AT352" s="17" t="s">
        <v>202</v>
      </c>
      <c r="AU352" s="17" t="s">
        <v>91</v>
      </c>
    </row>
    <row r="353" spans="2:65" s="1" customFormat="1" ht="21.75" customHeight="1">
      <c r="B353" s="32"/>
      <c r="C353" s="172" t="s">
        <v>1501</v>
      </c>
      <c r="D353" s="172" t="s">
        <v>301</v>
      </c>
      <c r="E353" s="173" t="s">
        <v>1182</v>
      </c>
      <c r="F353" s="174" t="s">
        <v>1183</v>
      </c>
      <c r="G353" s="175" t="s">
        <v>564</v>
      </c>
      <c r="H353" s="176">
        <v>8</v>
      </c>
      <c r="I353" s="177"/>
      <c r="J353" s="178">
        <f>ROUND(I353*H353,2)</f>
        <v>0</v>
      </c>
      <c r="K353" s="174" t="s">
        <v>1</v>
      </c>
      <c r="L353" s="179"/>
      <c r="M353" s="180" t="s">
        <v>1</v>
      </c>
      <c r="N353" s="181" t="s">
        <v>48</v>
      </c>
      <c r="P353" s="145">
        <f>O353*H353</f>
        <v>0</v>
      </c>
      <c r="Q353" s="145">
        <v>0.46500000000000002</v>
      </c>
      <c r="R353" s="145">
        <f>Q353*H353</f>
        <v>3.72</v>
      </c>
      <c r="S353" s="145">
        <v>0</v>
      </c>
      <c r="T353" s="146">
        <f>S353*H353</f>
        <v>0</v>
      </c>
      <c r="AR353" s="147" t="s">
        <v>232</v>
      </c>
      <c r="AT353" s="147" t="s">
        <v>301</v>
      </c>
      <c r="AU353" s="147" t="s">
        <v>91</v>
      </c>
      <c r="AY353" s="17" t="s">
        <v>194</v>
      </c>
      <c r="BE353" s="148">
        <f>IF(N353="základní",J353,0)</f>
        <v>0</v>
      </c>
      <c r="BF353" s="148">
        <f>IF(N353="snížená",J353,0)</f>
        <v>0</v>
      </c>
      <c r="BG353" s="148">
        <f>IF(N353="zákl. přenesená",J353,0)</f>
        <v>0</v>
      </c>
      <c r="BH353" s="148">
        <f>IF(N353="sníž. přenesená",J353,0)</f>
        <v>0</v>
      </c>
      <c r="BI353" s="148">
        <f>IF(N353="nulová",J353,0)</f>
        <v>0</v>
      </c>
      <c r="BJ353" s="17" t="s">
        <v>21</v>
      </c>
      <c r="BK353" s="148">
        <f>ROUND(I353*H353,2)</f>
        <v>0</v>
      </c>
      <c r="BL353" s="17" t="s">
        <v>193</v>
      </c>
      <c r="BM353" s="147" t="s">
        <v>1502</v>
      </c>
    </row>
    <row r="354" spans="2:65" s="1" customFormat="1" ht="11.25">
      <c r="B354" s="32"/>
      <c r="D354" s="149" t="s">
        <v>202</v>
      </c>
      <c r="F354" s="150" t="s">
        <v>1183</v>
      </c>
      <c r="I354" s="151"/>
      <c r="L354" s="32"/>
      <c r="M354" s="152"/>
      <c r="T354" s="56"/>
      <c r="AT354" s="17" t="s">
        <v>202</v>
      </c>
      <c r="AU354" s="17" t="s">
        <v>91</v>
      </c>
    </row>
    <row r="355" spans="2:65" s="1" customFormat="1" ht="21.75" customHeight="1">
      <c r="B355" s="32"/>
      <c r="C355" s="172" t="s">
        <v>1503</v>
      </c>
      <c r="D355" s="172" t="s">
        <v>301</v>
      </c>
      <c r="E355" s="173" t="s">
        <v>1186</v>
      </c>
      <c r="F355" s="174" t="s">
        <v>1187</v>
      </c>
      <c r="G355" s="175" t="s">
        <v>564</v>
      </c>
      <c r="H355" s="176">
        <v>5</v>
      </c>
      <c r="I355" s="177"/>
      <c r="J355" s="178">
        <f>ROUND(I355*H355,2)</f>
        <v>0</v>
      </c>
      <c r="K355" s="174" t="s">
        <v>272</v>
      </c>
      <c r="L355" s="179"/>
      <c r="M355" s="180" t="s">
        <v>1</v>
      </c>
      <c r="N355" s="181" t="s">
        <v>48</v>
      </c>
      <c r="P355" s="145">
        <f>O355*H355</f>
        <v>0</v>
      </c>
      <c r="Q355" s="145">
        <v>0.254</v>
      </c>
      <c r="R355" s="145">
        <f>Q355*H355</f>
        <v>1.27</v>
      </c>
      <c r="S355" s="145">
        <v>0</v>
      </c>
      <c r="T355" s="146">
        <f>S355*H355</f>
        <v>0</v>
      </c>
      <c r="AR355" s="147" t="s">
        <v>232</v>
      </c>
      <c r="AT355" s="147" t="s">
        <v>301</v>
      </c>
      <c r="AU355" s="147" t="s">
        <v>91</v>
      </c>
      <c r="AY355" s="17" t="s">
        <v>194</v>
      </c>
      <c r="BE355" s="148">
        <f>IF(N355="základní",J355,0)</f>
        <v>0</v>
      </c>
      <c r="BF355" s="148">
        <f>IF(N355="snížená",J355,0)</f>
        <v>0</v>
      </c>
      <c r="BG355" s="148">
        <f>IF(N355="zákl. přenesená",J355,0)</f>
        <v>0</v>
      </c>
      <c r="BH355" s="148">
        <f>IF(N355="sníž. přenesená",J355,0)</f>
        <v>0</v>
      </c>
      <c r="BI355" s="148">
        <f>IF(N355="nulová",J355,0)</f>
        <v>0</v>
      </c>
      <c r="BJ355" s="17" t="s">
        <v>21</v>
      </c>
      <c r="BK355" s="148">
        <f>ROUND(I355*H355,2)</f>
        <v>0</v>
      </c>
      <c r="BL355" s="17" t="s">
        <v>193</v>
      </c>
      <c r="BM355" s="147" t="s">
        <v>1504</v>
      </c>
    </row>
    <row r="356" spans="2:65" s="1" customFormat="1" ht="11.25">
      <c r="B356" s="32"/>
      <c r="D356" s="149" t="s">
        <v>202</v>
      </c>
      <c r="F356" s="150" t="s">
        <v>1187</v>
      </c>
      <c r="I356" s="151"/>
      <c r="L356" s="32"/>
      <c r="M356" s="152"/>
      <c r="T356" s="56"/>
      <c r="AT356" s="17" t="s">
        <v>202</v>
      </c>
      <c r="AU356" s="17" t="s">
        <v>91</v>
      </c>
    </row>
    <row r="357" spans="2:65" s="1" customFormat="1" ht="21.75" customHeight="1">
      <c r="B357" s="32"/>
      <c r="C357" s="172" t="s">
        <v>1505</v>
      </c>
      <c r="D357" s="172" t="s">
        <v>301</v>
      </c>
      <c r="E357" s="173" t="s">
        <v>1189</v>
      </c>
      <c r="F357" s="174" t="s">
        <v>1190</v>
      </c>
      <c r="G357" s="175" t="s">
        <v>564</v>
      </c>
      <c r="H357" s="176">
        <v>2</v>
      </c>
      <c r="I357" s="177"/>
      <c r="J357" s="178">
        <f>ROUND(I357*H357,2)</f>
        <v>0</v>
      </c>
      <c r="K357" s="174" t="s">
        <v>272</v>
      </c>
      <c r="L357" s="179"/>
      <c r="M357" s="180" t="s">
        <v>1</v>
      </c>
      <c r="N357" s="181" t="s">
        <v>48</v>
      </c>
      <c r="P357" s="145">
        <f>O357*H357</f>
        <v>0</v>
      </c>
      <c r="Q357" s="145">
        <v>0.50600000000000001</v>
      </c>
      <c r="R357" s="145">
        <f>Q357*H357</f>
        <v>1.012</v>
      </c>
      <c r="S357" s="145">
        <v>0</v>
      </c>
      <c r="T357" s="146">
        <f>S357*H357</f>
        <v>0</v>
      </c>
      <c r="AR357" s="147" t="s">
        <v>232</v>
      </c>
      <c r="AT357" s="147" t="s">
        <v>301</v>
      </c>
      <c r="AU357" s="147" t="s">
        <v>91</v>
      </c>
      <c r="AY357" s="17" t="s">
        <v>194</v>
      </c>
      <c r="BE357" s="148">
        <f>IF(N357="základní",J357,0)</f>
        <v>0</v>
      </c>
      <c r="BF357" s="148">
        <f>IF(N357="snížená",J357,0)</f>
        <v>0</v>
      </c>
      <c r="BG357" s="148">
        <f>IF(N357="zákl. přenesená",J357,0)</f>
        <v>0</v>
      </c>
      <c r="BH357" s="148">
        <f>IF(N357="sníž. přenesená",J357,0)</f>
        <v>0</v>
      </c>
      <c r="BI357" s="148">
        <f>IF(N357="nulová",J357,0)</f>
        <v>0</v>
      </c>
      <c r="BJ357" s="17" t="s">
        <v>21</v>
      </c>
      <c r="BK357" s="148">
        <f>ROUND(I357*H357,2)</f>
        <v>0</v>
      </c>
      <c r="BL357" s="17" t="s">
        <v>193</v>
      </c>
      <c r="BM357" s="147" t="s">
        <v>1506</v>
      </c>
    </row>
    <row r="358" spans="2:65" s="1" customFormat="1" ht="11.25">
      <c r="B358" s="32"/>
      <c r="D358" s="149" t="s">
        <v>202</v>
      </c>
      <c r="F358" s="150" t="s">
        <v>1190</v>
      </c>
      <c r="I358" s="151"/>
      <c r="L358" s="32"/>
      <c r="M358" s="152"/>
      <c r="T358" s="56"/>
      <c r="AT358" s="17" t="s">
        <v>202</v>
      </c>
      <c r="AU358" s="17" t="s">
        <v>91</v>
      </c>
    </row>
    <row r="359" spans="2:65" s="1" customFormat="1" ht="21.75" customHeight="1">
      <c r="B359" s="32"/>
      <c r="C359" s="172" t="s">
        <v>1507</v>
      </c>
      <c r="D359" s="172" t="s">
        <v>301</v>
      </c>
      <c r="E359" s="173" t="s">
        <v>1193</v>
      </c>
      <c r="F359" s="174" t="s">
        <v>1194</v>
      </c>
      <c r="G359" s="175" t="s">
        <v>564</v>
      </c>
      <c r="H359" s="176">
        <v>5</v>
      </c>
      <c r="I359" s="177"/>
      <c r="J359" s="178">
        <f>ROUND(I359*H359,2)</f>
        <v>0</v>
      </c>
      <c r="K359" s="174" t="s">
        <v>272</v>
      </c>
      <c r="L359" s="179"/>
      <c r="M359" s="180" t="s">
        <v>1</v>
      </c>
      <c r="N359" s="181" t="s">
        <v>48</v>
      </c>
      <c r="P359" s="145">
        <f>O359*H359</f>
        <v>0</v>
      </c>
      <c r="Q359" s="145">
        <v>1.0129999999999999</v>
      </c>
      <c r="R359" s="145">
        <f>Q359*H359</f>
        <v>5.0649999999999995</v>
      </c>
      <c r="S359" s="145">
        <v>0</v>
      </c>
      <c r="T359" s="146">
        <f>S359*H359</f>
        <v>0</v>
      </c>
      <c r="AR359" s="147" t="s">
        <v>232</v>
      </c>
      <c r="AT359" s="147" t="s">
        <v>301</v>
      </c>
      <c r="AU359" s="147" t="s">
        <v>91</v>
      </c>
      <c r="AY359" s="17" t="s">
        <v>194</v>
      </c>
      <c r="BE359" s="148">
        <f>IF(N359="základní",J359,0)</f>
        <v>0</v>
      </c>
      <c r="BF359" s="148">
        <f>IF(N359="snížená",J359,0)</f>
        <v>0</v>
      </c>
      <c r="BG359" s="148">
        <f>IF(N359="zákl. přenesená",J359,0)</f>
        <v>0</v>
      </c>
      <c r="BH359" s="148">
        <f>IF(N359="sníž. přenesená",J359,0)</f>
        <v>0</v>
      </c>
      <c r="BI359" s="148">
        <f>IF(N359="nulová",J359,0)</f>
        <v>0</v>
      </c>
      <c r="BJ359" s="17" t="s">
        <v>21</v>
      </c>
      <c r="BK359" s="148">
        <f>ROUND(I359*H359,2)</f>
        <v>0</v>
      </c>
      <c r="BL359" s="17" t="s">
        <v>193</v>
      </c>
      <c r="BM359" s="147" t="s">
        <v>1508</v>
      </c>
    </row>
    <row r="360" spans="2:65" s="1" customFormat="1" ht="11.25">
      <c r="B360" s="32"/>
      <c r="D360" s="149" t="s">
        <v>202</v>
      </c>
      <c r="F360" s="150" t="s">
        <v>1194</v>
      </c>
      <c r="I360" s="151"/>
      <c r="L360" s="32"/>
      <c r="M360" s="152"/>
      <c r="T360" s="56"/>
      <c r="AT360" s="17" t="s">
        <v>202</v>
      </c>
      <c r="AU360" s="17" t="s">
        <v>91</v>
      </c>
    </row>
    <row r="361" spans="2:65" s="1" customFormat="1" ht="21.75" customHeight="1">
      <c r="B361" s="32"/>
      <c r="C361" s="172" t="s">
        <v>1509</v>
      </c>
      <c r="D361" s="172" t="s">
        <v>301</v>
      </c>
      <c r="E361" s="173" t="s">
        <v>1196</v>
      </c>
      <c r="F361" s="174" t="s">
        <v>1197</v>
      </c>
      <c r="G361" s="175" t="s">
        <v>564</v>
      </c>
      <c r="H361" s="176">
        <v>9</v>
      </c>
      <c r="I361" s="177"/>
      <c r="J361" s="178">
        <f>ROUND(I361*H361,2)</f>
        <v>0</v>
      </c>
      <c r="K361" s="174" t="s">
        <v>1</v>
      </c>
      <c r="L361" s="179"/>
      <c r="M361" s="180" t="s">
        <v>1</v>
      </c>
      <c r="N361" s="181" t="s">
        <v>48</v>
      </c>
      <c r="P361" s="145">
        <f>O361*H361</f>
        <v>0</v>
      </c>
      <c r="Q361" s="145">
        <v>1.35</v>
      </c>
      <c r="R361" s="145">
        <f>Q361*H361</f>
        <v>12.15</v>
      </c>
      <c r="S361" s="145">
        <v>0</v>
      </c>
      <c r="T361" s="146">
        <f>S361*H361</f>
        <v>0</v>
      </c>
      <c r="AR361" s="147" t="s">
        <v>232</v>
      </c>
      <c r="AT361" s="147" t="s">
        <v>301</v>
      </c>
      <c r="AU361" s="147" t="s">
        <v>91</v>
      </c>
      <c r="AY361" s="17" t="s">
        <v>194</v>
      </c>
      <c r="BE361" s="148">
        <f>IF(N361="základní",J361,0)</f>
        <v>0</v>
      </c>
      <c r="BF361" s="148">
        <f>IF(N361="snížená",J361,0)</f>
        <v>0</v>
      </c>
      <c r="BG361" s="148">
        <f>IF(N361="zákl. přenesená",J361,0)</f>
        <v>0</v>
      </c>
      <c r="BH361" s="148">
        <f>IF(N361="sníž. přenesená",J361,0)</f>
        <v>0</v>
      </c>
      <c r="BI361" s="148">
        <f>IF(N361="nulová",J361,0)</f>
        <v>0</v>
      </c>
      <c r="BJ361" s="17" t="s">
        <v>21</v>
      </c>
      <c r="BK361" s="148">
        <f>ROUND(I361*H361,2)</f>
        <v>0</v>
      </c>
      <c r="BL361" s="17" t="s">
        <v>193</v>
      </c>
      <c r="BM361" s="147" t="s">
        <v>1510</v>
      </c>
    </row>
    <row r="362" spans="2:65" s="1" customFormat="1" ht="11.25">
      <c r="B362" s="32"/>
      <c r="D362" s="149" t="s">
        <v>202</v>
      </c>
      <c r="F362" s="150" t="s">
        <v>1199</v>
      </c>
      <c r="I362" s="151"/>
      <c r="L362" s="32"/>
      <c r="M362" s="152"/>
      <c r="T362" s="56"/>
      <c r="AT362" s="17" t="s">
        <v>202</v>
      </c>
      <c r="AU362" s="17" t="s">
        <v>91</v>
      </c>
    </row>
    <row r="363" spans="2:65" s="1" customFormat="1" ht="24.2" customHeight="1">
      <c r="B363" s="32"/>
      <c r="C363" s="172" t="s">
        <v>552</v>
      </c>
      <c r="D363" s="172" t="s">
        <v>301</v>
      </c>
      <c r="E363" s="173" t="s">
        <v>1201</v>
      </c>
      <c r="F363" s="174" t="s">
        <v>1202</v>
      </c>
      <c r="G363" s="175" t="s">
        <v>564</v>
      </c>
      <c r="H363" s="176">
        <v>22</v>
      </c>
      <c r="I363" s="177"/>
      <c r="J363" s="178">
        <f>ROUND(I363*H363,2)</f>
        <v>0</v>
      </c>
      <c r="K363" s="174" t="s">
        <v>272</v>
      </c>
      <c r="L363" s="179"/>
      <c r="M363" s="180" t="s">
        <v>1</v>
      </c>
      <c r="N363" s="181" t="s">
        <v>48</v>
      </c>
      <c r="P363" s="145">
        <f>O363*H363</f>
        <v>0</v>
      </c>
      <c r="Q363" s="145">
        <v>2E-3</v>
      </c>
      <c r="R363" s="145">
        <f>Q363*H363</f>
        <v>4.3999999999999997E-2</v>
      </c>
      <c r="S363" s="145">
        <v>0</v>
      </c>
      <c r="T363" s="146">
        <f>S363*H363</f>
        <v>0</v>
      </c>
      <c r="AR363" s="147" t="s">
        <v>232</v>
      </c>
      <c r="AT363" s="147" t="s">
        <v>301</v>
      </c>
      <c r="AU363" s="147" t="s">
        <v>91</v>
      </c>
      <c r="AY363" s="17" t="s">
        <v>194</v>
      </c>
      <c r="BE363" s="148">
        <f>IF(N363="základní",J363,0)</f>
        <v>0</v>
      </c>
      <c r="BF363" s="148">
        <f>IF(N363="snížená",J363,0)</f>
        <v>0</v>
      </c>
      <c r="BG363" s="148">
        <f>IF(N363="zákl. přenesená",J363,0)</f>
        <v>0</v>
      </c>
      <c r="BH363" s="148">
        <f>IF(N363="sníž. přenesená",J363,0)</f>
        <v>0</v>
      </c>
      <c r="BI363" s="148">
        <f>IF(N363="nulová",J363,0)</f>
        <v>0</v>
      </c>
      <c r="BJ363" s="17" t="s">
        <v>21</v>
      </c>
      <c r="BK363" s="148">
        <f>ROUND(I363*H363,2)</f>
        <v>0</v>
      </c>
      <c r="BL363" s="17" t="s">
        <v>193</v>
      </c>
      <c r="BM363" s="147" t="s">
        <v>1511</v>
      </c>
    </row>
    <row r="364" spans="2:65" s="1" customFormat="1" ht="11.25">
      <c r="B364" s="32"/>
      <c r="D364" s="149" t="s">
        <v>202</v>
      </c>
      <c r="F364" s="150" t="s">
        <v>1202</v>
      </c>
      <c r="I364" s="151"/>
      <c r="L364" s="32"/>
      <c r="M364" s="152"/>
      <c r="T364" s="56"/>
      <c r="AT364" s="17" t="s">
        <v>202</v>
      </c>
      <c r="AU364" s="17" t="s">
        <v>91</v>
      </c>
    </row>
    <row r="365" spans="2:65" s="1" customFormat="1" ht="37.9" customHeight="1">
      <c r="B365" s="32"/>
      <c r="C365" s="136" t="s">
        <v>678</v>
      </c>
      <c r="D365" s="136" t="s">
        <v>197</v>
      </c>
      <c r="E365" s="137" t="s">
        <v>1204</v>
      </c>
      <c r="F365" s="138" t="s">
        <v>1205</v>
      </c>
      <c r="G365" s="139" t="s">
        <v>564</v>
      </c>
      <c r="H365" s="140">
        <v>9</v>
      </c>
      <c r="I365" s="141"/>
      <c r="J365" s="142">
        <f>ROUND(I365*H365,2)</f>
        <v>0</v>
      </c>
      <c r="K365" s="138" t="s">
        <v>272</v>
      </c>
      <c r="L365" s="32"/>
      <c r="M365" s="143" t="s">
        <v>1</v>
      </c>
      <c r="N365" s="144" t="s">
        <v>48</v>
      </c>
      <c r="P365" s="145">
        <f>O365*H365</f>
        <v>0</v>
      </c>
      <c r="Q365" s="145">
        <v>0.09</v>
      </c>
      <c r="R365" s="145">
        <f>Q365*H365</f>
        <v>0.80999999999999994</v>
      </c>
      <c r="S365" s="145">
        <v>0</v>
      </c>
      <c r="T365" s="146">
        <f>S365*H365</f>
        <v>0</v>
      </c>
      <c r="AR365" s="147" t="s">
        <v>193</v>
      </c>
      <c r="AT365" s="147" t="s">
        <v>197</v>
      </c>
      <c r="AU365" s="147" t="s">
        <v>91</v>
      </c>
      <c r="AY365" s="17" t="s">
        <v>194</v>
      </c>
      <c r="BE365" s="148">
        <f>IF(N365="základní",J365,0)</f>
        <v>0</v>
      </c>
      <c r="BF365" s="148">
        <f>IF(N365="snížená",J365,0)</f>
        <v>0</v>
      </c>
      <c r="BG365" s="148">
        <f>IF(N365="zákl. přenesená",J365,0)</f>
        <v>0</v>
      </c>
      <c r="BH365" s="148">
        <f>IF(N365="sníž. přenesená",J365,0)</f>
        <v>0</v>
      </c>
      <c r="BI365" s="148">
        <f>IF(N365="nulová",J365,0)</f>
        <v>0</v>
      </c>
      <c r="BJ365" s="17" t="s">
        <v>21</v>
      </c>
      <c r="BK365" s="148">
        <f>ROUND(I365*H365,2)</f>
        <v>0</v>
      </c>
      <c r="BL365" s="17" t="s">
        <v>193</v>
      </c>
      <c r="BM365" s="147" t="s">
        <v>1512</v>
      </c>
    </row>
    <row r="366" spans="2:65" s="1" customFormat="1" ht="19.5">
      <c r="B366" s="32"/>
      <c r="D366" s="149" t="s">
        <v>202</v>
      </c>
      <c r="F366" s="150" t="s">
        <v>1207</v>
      </c>
      <c r="I366" s="151"/>
      <c r="L366" s="32"/>
      <c r="M366" s="152"/>
      <c r="T366" s="56"/>
      <c r="AT366" s="17" t="s">
        <v>202</v>
      </c>
      <c r="AU366" s="17" t="s">
        <v>91</v>
      </c>
    </row>
    <row r="367" spans="2:65" s="1" customFormat="1" ht="11.25">
      <c r="B367" s="32"/>
      <c r="D367" s="156" t="s">
        <v>275</v>
      </c>
      <c r="F367" s="157" t="s">
        <v>1208</v>
      </c>
      <c r="I367" s="151"/>
      <c r="L367" s="32"/>
      <c r="M367" s="152"/>
      <c r="T367" s="56"/>
      <c r="AT367" s="17" t="s">
        <v>275</v>
      </c>
      <c r="AU367" s="17" t="s">
        <v>91</v>
      </c>
    </row>
    <row r="368" spans="2:65" s="1" customFormat="1" ht="21.75" customHeight="1">
      <c r="B368" s="32"/>
      <c r="C368" s="172" t="s">
        <v>1513</v>
      </c>
      <c r="D368" s="172" t="s">
        <v>301</v>
      </c>
      <c r="E368" s="173" t="s">
        <v>1210</v>
      </c>
      <c r="F368" s="174" t="s">
        <v>1211</v>
      </c>
      <c r="G368" s="175" t="s">
        <v>564</v>
      </c>
      <c r="H368" s="176">
        <v>9</v>
      </c>
      <c r="I368" s="177"/>
      <c r="J368" s="178">
        <f>ROUND(I368*H368,2)</f>
        <v>0</v>
      </c>
      <c r="K368" s="174" t="s">
        <v>272</v>
      </c>
      <c r="L368" s="179"/>
      <c r="M368" s="180" t="s">
        <v>1</v>
      </c>
      <c r="N368" s="181" t="s">
        <v>48</v>
      </c>
      <c r="P368" s="145">
        <f>O368*H368</f>
        <v>0</v>
      </c>
      <c r="Q368" s="145">
        <v>0.19600000000000001</v>
      </c>
      <c r="R368" s="145">
        <f>Q368*H368</f>
        <v>1.764</v>
      </c>
      <c r="S368" s="145">
        <v>0</v>
      </c>
      <c r="T368" s="146">
        <f>S368*H368</f>
        <v>0</v>
      </c>
      <c r="AR368" s="147" t="s">
        <v>232</v>
      </c>
      <c r="AT368" s="147" t="s">
        <v>301</v>
      </c>
      <c r="AU368" s="147" t="s">
        <v>91</v>
      </c>
      <c r="AY368" s="17" t="s">
        <v>194</v>
      </c>
      <c r="BE368" s="148">
        <f>IF(N368="základní",J368,0)</f>
        <v>0</v>
      </c>
      <c r="BF368" s="148">
        <f>IF(N368="snížená",J368,0)</f>
        <v>0</v>
      </c>
      <c r="BG368" s="148">
        <f>IF(N368="zákl. přenesená",J368,0)</f>
        <v>0</v>
      </c>
      <c r="BH368" s="148">
        <f>IF(N368="sníž. přenesená",J368,0)</f>
        <v>0</v>
      </c>
      <c r="BI368" s="148">
        <f>IF(N368="nulová",J368,0)</f>
        <v>0</v>
      </c>
      <c r="BJ368" s="17" t="s">
        <v>21</v>
      </c>
      <c r="BK368" s="148">
        <f>ROUND(I368*H368,2)</f>
        <v>0</v>
      </c>
      <c r="BL368" s="17" t="s">
        <v>193</v>
      </c>
      <c r="BM368" s="147" t="s">
        <v>1514</v>
      </c>
    </row>
    <row r="369" spans="2:65" s="1" customFormat="1" ht="11.25">
      <c r="B369" s="32"/>
      <c r="D369" s="149" t="s">
        <v>202</v>
      </c>
      <c r="F369" s="150" t="s">
        <v>1211</v>
      </c>
      <c r="I369" s="151"/>
      <c r="L369" s="32"/>
      <c r="M369" s="152"/>
      <c r="T369" s="56"/>
      <c r="AT369" s="17" t="s">
        <v>202</v>
      </c>
      <c r="AU369" s="17" t="s">
        <v>91</v>
      </c>
    </row>
    <row r="370" spans="2:65" s="11" customFormat="1" ht="22.9" customHeight="1">
      <c r="B370" s="124"/>
      <c r="D370" s="125" t="s">
        <v>82</v>
      </c>
      <c r="E370" s="134" t="s">
        <v>899</v>
      </c>
      <c r="F370" s="134" t="s">
        <v>359</v>
      </c>
      <c r="I370" s="127"/>
      <c r="J370" s="135">
        <f>BK370</f>
        <v>0</v>
      </c>
      <c r="L370" s="124"/>
      <c r="M370" s="129"/>
      <c r="P370" s="130">
        <f>SUM(P371:P373)</f>
        <v>0</v>
      </c>
      <c r="R370" s="130">
        <f>SUM(R371:R373)</f>
        <v>0</v>
      </c>
      <c r="T370" s="131">
        <f>SUM(T371:T373)</f>
        <v>0</v>
      </c>
      <c r="AR370" s="125" t="s">
        <v>21</v>
      </c>
      <c r="AT370" s="132" t="s">
        <v>82</v>
      </c>
      <c r="AU370" s="132" t="s">
        <v>21</v>
      </c>
      <c r="AY370" s="125" t="s">
        <v>194</v>
      </c>
      <c r="BK370" s="133">
        <f>SUM(BK371:BK373)</f>
        <v>0</v>
      </c>
    </row>
    <row r="371" spans="2:65" s="1" customFormat="1" ht="24.2" customHeight="1">
      <c r="B371" s="32"/>
      <c r="C371" s="136" t="s">
        <v>1515</v>
      </c>
      <c r="D371" s="136" t="s">
        <v>197</v>
      </c>
      <c r="E371" s="137" t="s">
        <v>1213</v>
      </c>
      <c r="F371" s="138" t="s">
        <v>1214</v>
      </c>
      <c r="G371" s="139" t="s">
        <v>363</v>
      </c>
      <c r="H371" s="140">
        <v>419.005</v>
      </c>
      <c r="I371" s="141"/>
      <c r="J371" s="142">
        <f>ROUND(I371*H371,2)</f>
        <v>0</v>
      </c>
      <c r="K371" s="138" t="s">
        <v>272</v>
      </c>
      <c r="L371" s="32"/>
      <c r="M371" s="143" t="s">
        <v>1</v>
      </c>
      <c r="N371" s="144" t="s">
        <v>48</v>
      </c>
      <c r="P371" s="145">
        <f>O371*H371</f>
        <v>0</v>
      </c>
      <c r="Q371" s="145">
        <v>0</v>
      </c>
      <c r="R371" s="145">
        <f>Q371*H371</f>
        <v>0</v>
      </c>
      <c r="S371" s="145">
        <v>0</v>
      </c>
      <c r="T371" s="146">
        <f>S371*H371</f>
        <v>0</v>
      </c>
      <c r="AR371" s="147" t="s">
        <v>193</v>
      </c>
      <c r="AT371" s="147" t="s">
        <v>197</v>
      </c>
      <c r="AU371" s="147" t="s">
        <v>91</v>
      </c>
      <c r="AY371" s="17" t="s">
        <v>194</v>
      </c>
      <c r="BE371" s="148">
        <f>IF(N371="základní",J371,0)</f>
        <v>0</v>
      </c>
      <c r="BF371" s="148">
        <f>IF(N371="snížená",J371,0)</f>
        <v>0</v>
      </c>
      <c r="BG371" s="148">
        <f>IF(N371="zákl. přenesená",J371,0)</f>
        <v>0</v>
      </c>
      <c r="BH371" s="148">
        <f>IF(N371="sníž. přenesená",J371,0)</f>
        <v>0</v>
      </c>
      <c r="BI371" s="148">
        <f>IF(N371="nulová",J371,0)</f>
        <v>0</v>
      </c>
      <c r="BJ371" s="17" t="s">
        <v>21</v>
      </c>
      <c r="BK371" s="148">
        <f>ROUND(I371*H371,2)</f>
        <v>0</v>
      </c>
      <c r="BL371" s="17" t="s">
        <v>193</v>
      </c>
      <c r="BM371" s="147" t="s">
        <v>1516</v>
      </c>
    </row>
    <row r="372" spans="2:65" s="1" customFormat="1" ht="29.25">
      <c r="B372" s="32"/>
      <c r="D372" s="149" t="s">
        <v>202</v>
      </c>
      <c r="F372" s="150" t="s">
        <v>1216</v>
      </c>
      <c r="I372" s="151"/>
      <c r="L372" s="32"/>
      <c r="M372" s="152"/>
      <c r="T372" s="56"/>
      <c r="AT372" s="17" t="s">
        <v>202</v>
      </c>
      <c r="AU372" s="17" t="s">
        <v>91</v>
      </c>
    </row>
    <row r="373" spans="2:65" s="1" customFormat="1" ht="11.25">
      <c r="B373" s="32"/>
      <c r="D373" s="156" t="s">
        <v>275</v>
      </c>
      <c r="F373" s="157" t="s">
        <v>1217</v>
      </c>
      <c r="I373" s="151"/>
      <c r="L373" s="32"/>
      <c r="M373" s="153"/>
      <c r="N373" s="154"/>
      <c r="O373" s="154"/>
      <c r="P373" s="154"/>
      <c r="Q373" s="154"/>
      <c r="R373" s="154"/>
      <c r="S373" s="154"/>
      <c r="T373" s="155"/>
      <c r="AT373" s="17" t="s">
        <v>275</v>
      </c>
      <c r="AU373" s="17" t="s">
        <v>91</v>
      </c>
    </row>
    <row r="374" spans="2:65" s="1" customFormat="1" ht="6.95" customHeight="1">
      <c r="B374" s="44"/>
      <c r="C374" s="45"/>
      <c r="D374" s="45"/>
      <c r="E374" s="45"/>
      <c r="F374" s="45"/>
      <c r="G374" s="45"/>
      <c r="H374" s="45"/>
      <c r="I374" s="45"/>
      <c r="J374" s="45"/>
      <c r="K374" s="45"/>
      <c r="L374" s="32"/>
    </row>
  </sheetData>
  <sheetProtection algorithmName="SHA-512" hashValue="hld9b+3kxpaT/56pz1E4pQywf9VHPejtH1R9V4qwczrr7w9JT3MUvv+e0l1RTqz2/hwfY2IkraMKANuONK3R7Q==" saltValue="0KgWNauUjzfGLn6HVRnE9l3a6SYVImgh6NyfdjnDAWakCVYUNzZDX3n6uwG21k3fKLeVX7VSt9fS+UUZ2TaxHw==" spinCount="100000" sheet="1" objects="1" scenarios="1" formatColumns="0" formatRows="0" autoFilter="0"/>
  <autoFilter ref="C126:K373" xr:uid="{00000000-0009-0000-0000-000008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hyperlinks>
    <hyperlink ref="F132" r:id="rId1" xr:uid="{00000000-0004-0000-0800-000000000000}"/>
    <hyperlink ref="F135" r:id="rId2" xr:uid="{00000000-0004-0000-0800-000001000000}"/>
    <hyperlink ref="F138" r:id="rId3" xr:uid="{00000000-0004-0000-0800-000002000000}"/>
    <hyperlink ref="F141" r:id="rId4" xr:uid="{00000000-0004-0000-0800-000003000000}"/>
    <hyperlink ref="F146" r:id="rId5" xr:uid="{00000000-0004-0000-0800-000004000000}"/>
    <hyperlink ref="F150" r:id="rId6" xr:uid="{00000000-0004-0000-0800-000005000000}"/>
    <hyperlink ref="F154" r:id="rId7" xr:uid="{00000000-0004-0000-0800-000006000000}"/>
    <hyperlink ref="F158" r:id="rId8" xr:uid="{00000000-0004-0000-0800-000007000000}"/>
    <hyperlink ref="F162" r:id="rId9" xr:uid="{00000000-0004-0000-0800-000008000000}"/>
    <hyperlink ref="F166" r:id="rId10" xr:uid="{00000000-0004-0000-0800-000009000000}"/>
    <hyperlink ref="F171" r:id="rId11" xr:uid="{00000000-0004-0000-0800-00000A000000}"/>
    <hyperlink ref="F186" r:id="rId12" xr:uid="{00000000-0004-0000-0800-00000B000000}"/>
    <hyperlink ref="F190" r:id="rId13" xr:uid="{00000000-0004-0000-0800-00000C000000}"/>
    <hyperlink ref="F194" r:id="rId14" xr:uid="{00000000-0004-0000-0800-00000D000000}"/>
    <hyperlink ref="F198" r:id="rId15" xr:uid="{00000000-0004-0000-0800-00000E000000}"/>
    <hyperlink ref="F202" r:id="rId16" xr:uid="{00000000-0004-0000-0800-00000F000000}"/>
    <hyperlink ref="F206" r:id="rId17" xr:uid="{00000000-0004-0000-0800-000010000000}"/>
    <hyperlink ref="F210" r:id="rId18" xr:uid="{00000000-0004-0000-0800-000011000000}"/>
    <hyperlink ref="F214" r:id="rId19" xr:uid="{00000000-0004-0000-0800-000012000000}"/>
    <hyperlink ref="F218" r:id="rId20" xr:uid="{00000000-0004-0000-0800-000013000000}"/>
    <hyperlink ref="F222" r:id="rId21" xr:uid="{00000000-0004-0000-0800-000014000000}"/>
    <hyperlink ref="F226" r:id="rId22" xr:uid="{00000000-0004-0000-0800-000015000000}"/>
    <hyperlink ref="F234" r:id="rId23" xr:uid="{00000000-0004-0000-0800-000016000000}"/>
    <hyperlink ref="F237" r:id="rId24" xr:uid="{00000000-0004-0000-0800-000017000000}"/>
    <hyperlink ref="F240" r:id="rId25" xr:uid="{00000000-0004-0000-0800-000018000000}"/>
    <hyperlink ref="F243" r:id="rId26" xr:uid="{00000000-0004-0000-0800-000019000000}"/>
    <hyperlink ref="F249" r:id="rId27" xr:uid="{00000000-0004-0000-0800-00001A000000}"/>
    <hyperlink ref="F254" r:id="rId28" xr:uid="{00000000-0004-0000-0800-00001B000000}"/>
    <hyperlink ref="F259" r:id="rId29" xr:uid="{00000000-0004-0000-0800-00001C000000}"/>
    <hyperlink ref="F263" r:id="rId30" xr:uid="{00000000-0004-0000-0800-00001D000000}"/>
    <hyperlink ref="F274" r:id="rId31" xr:uid="{00000000-0004-0000-0800-00001E000000}"/>
    <hyperlink ref="F279" r:id="rId32" xr:uid="{00000000-0004-0000-0800-00001F000000}"/>
    <hyperlink ref="F286" r:id="rId33" xr:uid="{00000000-0004-0000-0800-000020000000}"/>
    <hyperlink ref="F294" r:id="rId34" xr:uid="{00000000-0004-0000-0800-000021000000}"/>
    <hyperlink ref="F303" r:id="rId35" xr:uid="{00000000-0004-0000-0800-000022000000}"/>
    <hyperlink ref="F310" r:id="rId36" xr:uid="{00000000-0004-0000-0800-000023000000}"/>
    <hyperlink ref="F316" r:id="rId37" xr:uid="{00000000-0004-0000-0800-000024000000}"/>
    <hyperlink ref="F320" r:id="rId38" xr:uid="{00000000-0004-0000-0800-000025000000}"/>
    <hyperlink ref="F325" r:id="rId39" xr:uid="{00000000-0004-0000-0800-000026000000}"/>
    <hyperlink ref="F329" r:id="rId40" xr:uid="{00000000-0004-0000-0800-000027000000}"/>
    <hyperlink ref="F335" r:id="rId41" xr:uid="{00000000-0004-0000-0800-000028000000}"/>
    <hyperlink ref="F340" r:id="rId42" xr:uid="{00000000-0004-0000-0800-000029000000}"/>
    <hyperlink ref="F344" r:id="rId43" xr:uid="{00000000-0004-0000-0800-00002A000000}"/>
    <hyperlink ref="F347" r:id="rId44" xr:uid="{00000000-0004-0000-0800-00002B000000}"/>
    <hyperlink ref="F350" r:id="rId45" xr:uid="{00000000-0004-0000-0800-00002C000000}"/>
    <hyperlink ref="F367" r:id="rId46" xr:uid="{00000000-0004-0000-0800-00002D000000}"/>
    <hyperlink ref="F373" r:id="rId47" xr:uid="{00000000-0004-0000-0800-00002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34</vt:i4>
      </vt:variant>
    </vt:vector>
  </HeadingPairs>
  <TitlesOfParts>
    <vt:vector size="51" baseType="lpstr">
      <vt:lpstr>Rekapitulace stavby</vt:lpstr>
      <vt:lpstr>VRN - Vedlejší a ostatní ...</vt:lpstr>
      <vt:lpstr>IO-01 - Sadové úpravy</vt:lpstr>
      <vt:lpstr>IO-02 - Místní komunikace  </vt:lpstr>
      <vt:lpstr>IO-02a - Chodník pro pěší</vt:lpstr>
      <vt:lpstr>IO-02.1 - Kontejnerové stání</vt:lpstr>
      <vt:lpstr>IO-03 - Kanalizace splašková</vt:lpstr>
      <vt:lpstr>IO-03.1 - Kanalizační pří...</vt:lpstr>
      <vt:lpstr>IO-04 - Kanalizace dešťová</vt:lpstr>
      <vt:lpstr>IO-04.1 - Kanalizační pří...</vt:lpstr>
      <vt:lpstr>IO-05 - Vodovodní řady</vt:lpstr>
      <vt:lpstr>IO-05.1 - Vodovodní přípojky</vt:lpstr>
      <vt:lpstr>IO-06 - STL plynovodní řady</vt:lpstr>
      <vt:lpstr>IO-06.1 - STL plynovodní ...</vt:lpstr>
      <vt:lpstr>IO-07 - Veřejné osvětlení</vt:lpstr>
      <vt:lpstr>IO-08 - Rozvody NN (řešen...</vt:lpstr>
      <vt:lpstr>IO-09 - Přeložka sloupu V...</vt:lpstr>
      <vt:lpstr>'IO-01 - Sadové úpravy'!Názvy_tisku</vt:lpstr>
      <vt:lpstr>'IO-02 - Místní komunikace  '!Názvy_tisku</vt:lpstr>
      <vt:lpstr>'IO-02.1 - Kontejnerové stání'!Názvy_tisku</vt:lpstr>
      <vt:lpstr>'IO-02a - Chodník pro pěší'!Názvy_tisku</vt:lpstr>
      <vt:lpstr>'IO-03 - Kanalizace splašková'!Názvy_tisku</vt:lpstr>
      <vt:lpstr>'IO-03.1 - Kanalizační pří...'!Názvy_tisku</vt:lpstr>
      <vt:lpstr>'IO-04 - Kanalizace dešťová'!Názvy_tisku</vt:lpstr>
      <vt:lpstr>'IO-04.1 - Kanalizační pří...'!Názvy_tisku</vt:lpstr>
      <vt:lpstr>'IO-05 - Vodovodní řady'!Názvy_tisku</vt:lpstr>
      <vt:lpstr>'IO-05.1 - Vodovodní přípojky'!Názvy_tisku</vt:lpstr>
      <vt:lpstr>'IO-06 - STL plynovodní řady'!Názvy_tisku</vt:lpstr>
      <vt:lpstr>'IO-06.1 - STL plynovodní ...'!Názvy_tisku</vt:lpstr>
      <vt:lpstr>'IO-07 - Veřejné osvětlení'!Názvy_tisku</vt:lpstr>
      <vt:lpstr>'IO-08 - Rozvody NN (řešen...'!Názvy_tisku</vt:lpstr>
      <vt:lpstr>'IO-09 - Přeložka sloupu V...'!Názvy_tisku</vt:lpstr>
      <vt:lpstr>'Rekapitulace stavby'!Názvy_tisku</vt:lpstr>
      <vt:lpstr>'VRN - Vedlejší a ostatní ...'!Názvy_tisku</vt:lpstr>
      <vt:lpstr>'IO-01 - Sadové úpravy'!Oblast_tisku</vt:lpstr>
      <vt:lpstr>'IO-02 - Místní komunikace  '!Oblast_tisku</vt:lpstr>
      <vt:lpstr>'IO-02.1 - Kontejnerové stání'!Oblast_tisku</vt:lpstr>
      <vt:lpstr>'IO-02a - Chodník pro pěší'!Oblast_tisku</vt:lpstr>
      <vt:lpstr>'IO-03 - Kanalizace splašková'!Oblast_tisku</vt:lpstr>
      <vt:lpstr>'IO-03.1 - Kanalizační pří...'!Oblast_tisku</vt:lpstr>
      <vt:lpstr>'IO-04 - Kanalizace dešťová'!Oblast_tisku</vt:lpstr>
      <vt:lpstr>'IO-04.1 - Kanalizační pří...'!Oblast_tisku</vt:lpstr>
      <vt:lpstr>'IO-05 - Vodovodní řady'!Oblast_tisku</vt:lpstr>
      <vt:lpstr>'IO-05.1 - Vodovodní přípojky'!Oblast_tisku</vt:lpstr>
      <vt:lpstr>'IO-06 - STL plynovodní řady'!Oblast_tisku</vt:lpstr>
      <vt:lpstr>'IO-06.1 - STL plynovodní ...'!Oblast_tisku</vt:lpstr>
      <vt:lpstr>'IO-07 - Veřejné osvětlení'!Oblast_tisku</vt:lpstr>
      <vt:lpstr>'IO-08 - Rozvody NN (řešen...'!Oblast_tisku</vt:lpstr>
      <vt:lpstr>'IO-09 - Přeložka sloupu V...'!Oblast_tisku</vt:lpstr>
      <vt:lpstr>'Rekapitulace stavby'!Oblast_tisku</vt:lpstr>
      <vt:lpstr>'VRN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K-36-W11\k36-n</dc:creator>
  <cp:lastModifiedBy>Romana Kocourová</cp:lastModifiedBy>
  <dcterms:created xsi:type="dcterms:W3CDTF">2025-04-02T10:51:24Z</dcterms:created>
  <dcterms:modified xsi:type="dcterms:W3CDTF">2025-04-08T12:06:51Z</dcterms:modified>
</cp:coreProperties>
</file>