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raziste.sharepoint.com/Sdilene dokumenty/Výběrová řízení/Těchobuz Smíchov/Zadávací dokumentace/"/>
    </mc:Choice>
  </mc:AlternateContent>
  <xr:revisionPtr revIDLastSave="5" documentId="11_292F6CF3E55F9A9484F898757534F68AE70E3814" xr6:coauthVersionLast="47" xr6:coauthVersionMax="47" xr10:uidLastSave="{62803D29-F972-4F65-A105-000F2F52000D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1 - Přípravné práce" sheetId="2" r:id="rId2"/>
    <sheet name="2 - Zemní práce" sheetId="3" r:id="rId3"/>
    <sheet name="3 - Sdružený objekt" sheetId="4" r:id="rId4"/>
    <sheet name="4 - Dokončovací práce" sheetId="5" r:id="rId5"/>
    <sheet name="02 - Vedlejší rozpočtové ..." sheetId="6" r:id="rId6"/>
  </sheets>
  <definedNames>
    <definedName name="_xlnm._FilterDatabase" localSheetId="5" hidden="1">'02 - Vedlejší rozpočtové ...'!$C$118:$K$163</definedName>
    <definedName name="_xlnm._FilterDatabase" localSheetId="1" hidden="1">'1 - Přípravné práce'!$C$123:$K$175</definedName>
    <definedName name="_xlnm._FilterDatabase" localSheetId="2" hidden="1">'2 - Zemní práce'!$C$123:$K$199</definedName>
    <definedName name="_xlnm._FilterDatabase" localSheetId="3" hidden="1">'3 - Sdružený objekt'!$C$126:$K$238</definedName>
    <definedName name="_xlnm._FilterDatabase" localSheetId="4" hidden="1">'4 - Dokončovací práce'!$C$122:$K$137</definedName>
    <definedName name="_xlnm.Print_Titles" localSheetId="5">'02 - Vedlejší rozpočtové ...'!$118:$118</definedName>
    <definedName name="_xlnm.Print_Titles" localSheetId="1">'1 - Přípravné práce'!$123:$123</definedName>
    <definedName name="_xlnm.Print_Titles" localSheetId="2">'2 - Zemní práce'!$123:$123</definedName>
    <definedName name="_xlnm.Print_Titles" localSheetId="3">'3 - Sdružený objekt'!$126:$126</definedName>
    <definedName name="_xlnm.Print_Titles" localSheetId="4">'4 - Dokončovací práce'!$122:$122</definedName>
    <definedName name="_xlnm.Print_Titles" localSheetId="0">'Rekapitulace stavby'!$92:$92</definedName>
    <definedName name="_xlnm.Print_Area" localSheetId="5">'02 - Vedlejší rozpočtové ...'!$C$4:$J$76,'02 - Vedlejší rozpočtové ...'!$C$82:$J$100,'02 - Vedlejší rozpočtové ...'!$C$106:$J$163</definedName>
    <definedName name="_xlnm.Print_Area" localSheetId="1">'1 - Přípravné práce'!$C$4:$J$76,'1 - Přípravné práce'!$C$82:$J$103,'1 - Přípravné práce'!$C$109:$J$175</definedName>
    <definedName name="_xlnm.Print_Area" localSheetId="2">'2 - Zemní práce'!$C$4:$J$76,'2 - Zemní práce'!$C$82:$J$103,'2 - Zemní práce'!$C$109:$J$199</definedName>
    <definedName name="_xlnm.Print_Area" localSheetId="3">'3 - Sdružený objekt'!$C$4:$J$76,'3 - Sdružený objekt'!$C$82:$J$106,'3 - Sdružený objekt'!$C$112:$J$238</definedName>
    <definedName name="_xlnm.Print_Area" localSheetId="4">'4 - Dokončovací práce'!$C$4:$J$76,'4 - Dokončovací práce'!$C$82:$J$102,'4 - Dokončovací práce'!$C$108:$J$137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100" i="1" s="1"/>
  <c r="J35" i="6"/>
  <c r="AX100" i="1" s="1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1" i="6"/>
  <c r="BH151" i="6"/>
  <c r="BG151" i="6"/>
  <c r="BF151" i="6"/>
  <c r="T151" i="6"/>
  <c r="R151" i="6"/>
  <c r="P151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116" i="6" s="1"/>
  <c r="J17" i="6"/>
  <c r="J12" i="6"/>
  <c r="J113" i="6" s="1"/>
  <c r="E7" i="6"/>
  <c r="E85" i="6"/>
  <c r="J39" i="5"/>
  <c r="J38" i="5"/>
  <c r="AY99" i="1"/>
  <c r="J37" i="5"/>
  <c r="AX99" i="1" s="1"/>
  <c r="BI134" i="5"/>
  <c r="BH134" i="5"/>
  <c r="BG134" i="5"/>
  <c r="BF134" i="5"/>
  <c r="T134" i="5"/>
  <c r="T133" i="5" s="1"/>
  <c r="R134" i="5"/>
  <c r="R133" i="5" s="1"/>
  <c r="P134" i="5"/>
  <c r="P133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4" i="5"/>
  <c r="J93" i="5"/>
  <c r="F93" i="5"/>
  <c r="F91" i="5"/>
  <c r="E89" i="5"/>
  <c r="J20" i="5"/>
  <c r="E20" i="5"/>
  <c r="F120" i="5"/>
  <c r="J19" i="5"/>
  <c r="J14" i="5"/>
  <c r="J91" i="5" s="1"/>
  <c r="E7" i="5"/>
  <c r="E111" i="5" s="1"/>
  <c r="J39" i="4"/>
  <c r="J38" i="4"/>
  <c r="AY98" i="1" s="1"/>
  <c r="J37" i="4"/>
  <c r="AX98" i="1"/>
  <c r="BI237" i="4"/>
  <c r="BH237" i="4"/>
  <c r="BG237" i="4"/>
  <c r="BF237" i="4"/>
  <c r="T237" i="4"/>
  <c r="T236" i="4"/>
  <c r="R237" i="4"/>
  <c r="R236" i="4"/>
  <c r="P237" i="4"/>
  <c r="P236" i="4" s="1"/>
  <c r="BI232" i="4"/>
  <c r="BH232" i="4"/>
  <c r="BG232" i="4"/>
  <c r="BF232" i="4"/>
  <c r="T232" i="4"/>
  <c r="R232" i="4"/>
  <c r="P232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1" i="4"/>
  <c r="BH221" i="4"/>
  <c r="BG221" i="4"/>
  <c r="BF221" i="4"/>
  <c r="T221" i="4"/>
  <c r="R221" i="4"/>
  <c r="P221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4" i="4"/>
  <c r="J93" i="4"/>
  <c r="F93" i="4"/>
  <c r="F91" i="4"/>
  <c r="E89" i="4"/>
  <c r="J20" i="4"/>
  <c r="E20" i="4"/>
  <c r="F124" i="4" s="1"/>
  <c r="J19" i="4"/>
  <c r="J14" i="4"/>
  <c r="J121" i="4" s="1"/>
  <c r="E7" i="4"/>
  <c r="E115" i="4" s="1"/>
  <c r="J39" i="3"/>
  <c r="J38" i="3"/>
  <c r="AY97" i="1" s="1"/>
  <c r="J37" i="3"/>
  <c r="AX97" i="1"/>
  <c r="BI198" i="3"/>
  <c r="BH198" i="3"/>
  <c r="BG198" i="3"/>
  <c r="BF198" i="3"/>
  <c r="T198" i="3"/>
  <c r="T197" i="3" s="1"/>
  <c r="R198" i="3"/>
  <c r="R197" i="3"/>
  <c r="P198" i="3"/>
  <c r="P197" i="3" s="1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4" i="3"/>
  <c r="J93" i="3"/>
  <c r="F93" i="3"/>
  <c r="F91" i="3"/>
  <c r="E89" i="3"/>
  <c r="J20" i="3"/>
  <c r="E20" i="3"/>
  <c r="F121" i="3" s="1"/>
  <c r="J19" i="3"/>
  <c r="J14" i="3"/>
  <c r="J118" i="3" s="1"/>
  <c r="E7" i="3"/>
  <c r="E112" i="3" s="1"/>
  <c r="J39" i="2"/>
  <c r="J38" i="2"/>
  <c r="AY96" i="1" s="1"/>
  <c r="J37" i="2"/>
  <c r="AX96" i="1"/>
  <c r="BI174" i="2"/>
  <c r="BH174" i="2"/>
  <c r="BG174" i="2"/>
  <c r="BF174" i="2"/>
  <c r="T174" i="2"/>
  <c r="T173" i="2"/>
  <c r="R174" i="2"/>
  <c r="R173" i="2" s="1"/>
  <c r="P174" i="2"/>
  <c r="P173" i="2" s="1"/>
  <c r="BI169" i="2"/>
  <c r="BH169" i="2"/>
  <c r="BG169" i="2"/>
  <c r="BF169" i="2"/>
  <c r="T169" i="2"/>
  <c r="T168" i="2" s="1"/>
  <c r="R169" i="2"/>
  <c r="R168" i="2"/>
  <c r="P169" i="2"/>
  <c r="P168" i="2" s="1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/>
  <c r="J19" i="2"/>
  <c r="J14" i="2"/>
  <c r="J118" i="2" s="1"/>
  <c r="E7" i="2"/>
  <c r="E85" i="2" s="1"/>
  <c r="L90" i="1"/>
  <c r="AM90" i="1"/>
  <c r="AM89" i="1"/>
  <c r="L89" i="1"/>
  <c r="AM87" i="1"/>
  <c r="L87" i="1"/>
  <c r="L85" i="1"/>
  <c r="L84" i="1"/>
  <c r="BK174" i="2"/>
  <c r="BK169" i="2"/>
  <c r="BK165" i="2"/>
  <c r="BK162" i="2"/>
  <c r="J156" i="2"/>
  <c r="BK141" i="2"/>
  <c r="J133" i="2"/>
  <c r="BK147" i="2"/>
  <c r="J141" i="2"/>
  <c r="BK129" i="2"/>
  <c r="BK156" i="2"/>
  <c r="J176" i="3"/>
  <c r="BK148" i="3"/>
  <c r="J140" i="3"/>
  <c r="BK198" i="3"/>
  <c r="J172" i="3"/>
  <c r="J148" i="3"/>
  <c r="BK189" i="3"/>
  <c r="BK181" i="3"/>
  <c r="BK164" i="3"/>
  <c r="J193" i="3"/>
  <c r="BK172" i="3"/>
  <c r="J156" i="3"/>
  <c r="BK131" i="3"/>
  <c r="J225" i="4"/>
  <c r="J196" i="4"/>
  <c r="J188" i="4"/>
  <c r="BK181" i="4"/>
  <c r="J161" i="4"/>
  <c r="BK146" i="4"/>
  <c r="BK134" i="4"/>
  <c r="J198" i="4"/>
  <c r="J126" i="5"/>
  <c r="J134" i="5"/>
  <c r="BK151" i="6"/>
  <c r="J137" i="6"/>
  <c r="J160" i="6"/>
  <c r="J149" i="6"/>
  <c r="BK162" i="6"/>
  <c r="J143" i="6"/>
  <c r="J122" i="6"/>
  <c r="J130" i="6"/>
  <c r="J177" i="4"/>
  <c r="J228" i="4"/>
  <c r="J213" i="4"/>
  <c r="J130" i="5"/>
  <c r="J147" i="6"/>
  <c r="J128" i="6"/>
  <c r="J151" i="6"/>
  <c r="BK130" i="6"/>
  <c r="J155" i="6"/>
  <c r="BK124" i="6"/>
  <c r="BK143" i="6"/>
  <c r="BK122" i="6"/>
  <c r="J129" i="2"/>
  <c r="J174" i="2"/>
  <c r="J169" i="2"/>
  <c r="J165" i="2"/>
  <c r="BK159" i="2"/>
  <c r="J150" i="2"/>
  <c r="BK137" i="2"/>
  <c r="J153" i="2"/>
  <c r="J144" i="2"/>
  <c r="BK133" i="2"/>
  <c r="J159" i="2"/>
  <c r="BK127" i="2"/>
  <c r="BK160" i="3"/>
  <c r="J144" i="3"/>
  <c r="BK127" i="3"/>
  <c r="J181" i="3"/>
  <c r="J152" i="3"/>
  <c r="BK135" i="3"/>
  <c r="BK176" i="3"/>
  <c r="J135" i="3"/>
  <c r="J189" i="3"/>
  <c r="J164" i="3"/>
  <c r="BK152" i="3"/>
  <c r="J127" i="3"/>
  <c r="BK213" i="4"/>
  <c r="J192" i="4"/>
  <c r="J186" i="4"/>
  <c r="J165" i="4"/>
  <c r="BK150" i="4"/>
  <c r="J138" i="4"/>
  <c r="BK225" i="4"/>
  <c r="J221" i="4"/>
  <c r="BK217" i="4"/>
  <c r="BK198" i="4"/>
  <c r="BK190" i="4"/>
  <c r="BK186" i="4"/>
  <c r="J181" i="4"/>
  <c r="BK165" i="4"/>
  <c r="J150" i="4"/>
  <c r="BK142" i="4"/>
  <c r="BK130" i="4"/>
  <c r="J232" i="4"/>
  <c r="BK209" i="4"/>
  <c r="BK194" i="4"/>
  <c r="BK172" i="4"/>
  <c r="BK161" i="4"/>
  <c r="J154" i="4"/>
  <c r="BK138" i="4"/>
  <c r="J237" i="4"/>
  <c r="J194" i="4"/>
  <c r="BK134" i="5"/>
  <c r="BK130" i="5"/>
  <c r="J162" i="6"/>
  <c r="BK149" i="6"/>
  <c r="BK155" i="6"/>
  <c r="BK128" i="6"/>
  <c r="BK160" i="6"/>
  <c r="BK134" i="6"/>
  <c r="BK137" i="6"/>
  <c r="BK150" i="2"/>
  <c r="AS95" i="1"/>
  <c r="J147" i="2"/>
  <c r="J127" i="2"/>
  <c r="BK144" i="2"/>
  <c r="J137" i="2"/>
  <c r="J162" i="2"/>
  <c r="BK153" i="2"/>
  <c r="J168" i="3"/>
  <c r="J131" i="3"/>
  <c r="BK193" i="3"/>
  <c r="BK156" i="3"/>
  <c r="BK144" i="3"/>
  <c r="BK185" i="3"/>
  <c r="BK168" i="3"/>
  <c r="J198" i="3"/>
  <c r="J185" i="3"/>
  <c r="J160" i="3"/>
  <c r="BK140" i="3"/>
  <c r="BK228" i="4"/>
  <c r="J209" i="4"/>
  <c r="J190" i="4"/>
  <c r="BK184" i="4"/>
  <c r="BK168" i="4"/>
  <c r="BK158" i="4"/>
  <c r="J142" i="4"/>
  <c r="BK232" i="4"/>
  <c r="J203" i="4"/>
  <c r="BK196" i="4"/>
  <c r="BK188" i="4"/>
  <c r="J184" i="4"/>
  <c r="BK177" i="4"/>
  <c r="J172" i="4"/>
  <c r="BK154" i="4"/>
  <c r="J134" i="4"/>
  <c r="BK237" i="4"/>
  <c r="J217" i="4"/>
  <c r="BK203" i="4"/>
  <c r="J168" i="4"/>
  <c r="J158" i="4"/>
  <c r="J146" i="4"/>
  <c r="J130" i="4"/>
  <c r="BK221" i="4"/>
  <c r="BK192" i="4"/>
  <c r="BK126" i="5"/>
  <c r="BK158" i="6"/>
  <c r="J134" i="6"/>
  <c r="J158" i="6"/>
  <c r="J141" i="6"/>
  <c r="J124" i="6"/>
  <c r="BK147" i="6"/>
  <c r="BK141" i="6"/>
  <c r="BK126" i="2" l="1"/>
  <c r="J126" i="2" s="1"/>
  <c r="J100" i="2" s="1"/>
  <c r="P126" i="3"/>
  <c r="R180" i="3"/>
  <c r="R129" i="4"/>
  <c r="P160" i="4"/>
  <c r="BK167" i="4"/>
  <c r="J167" i="4" s="1"/>
  <c r="J102" i="4" s="1"/>
  <c r="P176" i="4"/>
  <c r="BK208" i="4"/>
  <c r="J208" i="4"/>
  <c r="J104" i="4"/>
  <c r="BK125" i="5"/>
  <c r="J125" i="5" s="1"/>
  <c r="J100" i="5" s="1"/>
  <c r="R126" i="2"/>
  <c r="R125" i="2"/>
  <c r="R124" i="2"/>
  <c r="BK126" i="3"/>
  <c r="J126" i="3" s="1"/>
  <c r="J100" i="3" s="1"/>
  <c r="BK180" i="3"/>
  <c r="J180" i="3"/>
  <c r="J101" i="3"/>
  <c r="BK129" i="4"/>
  <c r="J129" i="4" s="1"/>
  <c r="J100" i="4" s="1"/>
  <c r="R160" i="4"/>
  <c r="T167" i="4"/>
  <c r="BK176" i="4"/>
  <c r="J176" i="4" s="1"/>
  <c r="J103" i="4" s="1"/>
  <c r="R208" i="4"/>
  <c r="P125" i="5"/>
  <c r="P124" i="5"/>
  <c r="P123" i="5"/>
  <c r="AU99" i="1" s="1"/>
  <c r="T126" i="2"/>
  <c r="T125" i="2" s="1"/>
  <c r="T124" i="2" s="1"/>
  <c r="R126" i="3"/>
  <c r="R125" i="3"/>
  <c r="R124" i="3" s="1"/>
  <c r="T180" i="3"/>
  <c r="T125" i="3" s="1"/>
  <c r="T124" i="3" s="1"/>
  <c r="T129" i="4"/>
  <c r="T160" i="4"/>
  <c r="P167" i="4"/>
  <c r="T176" i="4"/>
  <c r="P208" i="4"/>
  <c r="R125" i="5"/>
  <c r="R124" i="5"/>
  <c r="R123" i="5" s="1"/>
  <c r="BK121" i="6"/>
  <c r="J121" i="6"/>
  <c r="J98" i="6" s="1"/>
  <c r="T121" i="6"/>
  <c r="P126" i="2"/>
  <c r="P125" i="2"/>
  <c r="P124" i="2" s="1"/>
  <c r="AU96" i="1" s="1"/>
  <c r="T126" i="3"/>
  <c r="P180" i="3"/>
  <c r="P129" i="4"/>
  <c r="BK160" i="4"/>
  <c r="J160" i="4" s="1"/>
  <c r="J101" i="4" s="1"/>
  <c r="R167" i="4"/>
  <c r="R176" i="4"/>
  <c r="T208" i="4"/>
  <c r="T125" i="5"/>
  <c r="T124" i="5" s="1"/>
  <c r="T123" i="5" s="1"/>
  <c r="P121" i="6"/>
  <c r="P120" i="6" s="1"/>
  <c r="P119" i="6" s="1"/>
  <c r="AU100" i="1" s="1"/>
  <c r="R121" i="6"/>
  <c r="BK157" i="6"/>
  <c r="J157" i="6"/>
  <c r="J99" i="6" s="1"/>
  <c r="P157" i="6"/>
  <c r="R157" i="6"/>
  <c r="T157" i="6"/>
  <c r="BK168" i="2"/>
  <c r="J168" i="2"/>
  <c r="J101" i="2" s="1"/>
  <c r="BK173" i="2"/>
  <c r="J173" i="2" s="1"/>
  <c r="J102" i="2" s="1"/>
  <c r="BK236" i="4"/>
  <c r="J236" i="4"/>
  <c r="J105" i="4" s="1"/>
  <c r="BK197" i="3"/>
  <c r="J197" i="3"/>
  <c r="J102" i="3" s="1"/>
  <c r="BK133" i="5"/>
  <c r="J133" i="5"/>
  <c r="J101" i="5" s="1"/>
  <c r="J89" i="6"/>
  <c r="E109" i="6"/>
  <c r="BE124" i="6"/>
  <c r="BE128" i="6"/>
  <c r="BE149" i="6"/>
  <c r="BE155" i="6"/>
  <c r="BE160" i="6"/>
  <c r="F92" i="6"/>
  <c r="BE134" i="6"/>
  <c r="BE137" i="6"/>
  <c r="BE151" i="6"/>
  <c r="BE147" i="6"/>
  <c r="BE158" i="6"/>
  <c r="BE162" i="6"/>
  <c r="BE122" i="6"/>
  <c r="BE130" i="6"/>
  <c r="BE141" i="6"/>
  <c r="BE143" i="6"/>
  <c r="J117" i="5"/>
  <c r="E85" i="5"/>
  <c r="F94" i="5"/>
  <c r="BE126" i="5"/>
  <c r="BE130" i="5"/>
  <c r="BE134" i="5"/>
  <c r="BE186" i="4"/>
  <c r="BE190" i="4"/>
  <c r="BE198" i="4"/>
  <c r="BE203" i="4"/>
  <c r="BE213" i="4"/>
  <c r="BE221" i="4"/>
  <c r="BE228" i="4"/>
  <c r="BE232" i="4"/>
  <c r="BE237" i="4"/>
  <c r="F94" i="4"/>
  <c r="BE134" i="4"/>
  <c r="BE142" i="4"/>
  <c r="BE150" i="4"/>
  <c r="BE154" i="4"/>
  <c r="BE165" i="4"/>
  <c r="BE177" i="4"/>
  <c r="BE181" i="4"/>
  <c r="BE184" i="4"/>
  <c r="BE188" i="4"/>
  <c r="BE196" i="4"/>
  <c r="BE225" i="4"/>
  <c r="E85" i="4"/>
  <c r="J91" i="4"/>
  <c r="BE138" i="4"/>
  <c r="BE161" i="4"/>
  <c r="BE168" i="4"/>
  <c r="BE192" i="4"/>
  <c r="BE194" i="4"/>
  <c r="BE209" i="4"/>
  <c r="BE130" i="4"/>
  <c r="BE146" i="4"/>
  <c r="BE158" i="4"/>
  <c r="BE172" i="4"/>
  <c r="BE217" i="4"/>
  <c r="E85" i="3"/>
  <c r="BE164" i="3"/>
  <c r="BE185" i="3"/>
  <c r="BE198" i="3"/>
  <c r="BE127" i="3"/>
  <c r="BE135" i="3"/>
  <c r="BE140" i="3"/>
  <c r="BE144" i="3"/>
  <c r="BE148" i="3"/>
  <c r="BE156" i="3"/>
  <c r="BE193" i="3"/>
  <c r="J91" i="3"/>
  <c r="F94" i="3"/>
  <c r="BE160" i="3"/>
  <c r="BE168" i="3"/>
  <c r="BE131" i="3"/>
  <c r="BE152" i="3"/>
  <c r="BE172" i="3"/>
  <c r="BE176" i="3"/>
  <c r="BE181" i="3"/>
  <c r="BE189" i="3"/>
  <c r="J91" i="2"/>
  <c r="E112" i="2"/>
  <c r="BE129" i="2"/>
  <c r="BE137" i="2"/>
  <c r="BE144" i="2"/>
  <c r="BE147" i="2"/>
  <c r="F94" i="2"/>
  <c r="BE141" i="2"/>
  <c r="BE153" i="2"/>
  <c r="BE156" i="2"/>
  <c r="BE159" i="2"/>
  <c r="BE162" i="2"/>
  <c r="BE165" i="2"/>
  <c r="BE169" i="2"/>
  <c r="BE174" i="2"/>
  <c r="BE127" i="2"/>
  <c r="BE133" i="2"/>
  <c r="BE150" i="2"/>
  <c r="F36" i="2"/>
  <c r="BA96" i="1" s="1"/>
  <c r="F37" i="2"/>
  <c r="BB96" i="1"/>
  <c r="F37" i="3"/>
  <c r="BB97" i="1"/>
  <c r="F36" i="4"/>
  <c r="BA98" i="1" s="1"/>
  <c r="F38" i="4"/>
  <c r="BC98" i="1"/>
  <c r="F37" i="6"/>
  <c r="BD100" i="1"/>
  <c r="J36" i="2"/>
  <c r="AW96" i="1" s="1"/>
  <c r="F39" i="3"/>
  <c r="BD97" i="1"/>
  <c r="J36" i="4"/>
  <c r="AW98" i="1" s="1"/>
  <c r="F36" i="5"/>
  <c r="BA99" i="1"/>
  <c r="F38" i="5"/>
  <c r="BC99" i="1" s="1"/>
  <c r="F35" i="6"/>
  <c r="BB100" i="1"/>
  <c r="F38" i="2"/>
  <c r="BC96" i="1"/>
  <c r="J36" i="3"/>
  <c r="AW97" i="1"/>
  <c r="F39" i="4"/>
  <c r="BD98" i="1" s="1"/>
  <c r="F37" i="5"/>
  <c r="BB99" i="1" s="1"/>
  <c r="F39" i="5"/>
  <c r="BD99" i="1" s="1"/>
  <c r="F34" i="6"/>
  <c r="BA100" i="1" s="1"/>
  <c r="F36" i="6"/>
  <c r="BC100" i="1"/>
  <c r="F39" i="2"/>
  <c r="BD96" i="1"/>
  <c r="AS94" i="1"/>
  <c r="F36" i="3"/>
  <c r="BA97" i="1"/>
  <c r="F38" i="3"/>
  <c r="BC97" i="1" s="1"/>
  <c r="F37" i="4"/>
  <c r="BB98" i="1" s="1"/>
  <c r="J36" i="5"/>
  <c r="AW99" i="1" s="1"/>
  <c r="J34" i="6"/>
  <c r="AW100" i="1" s="1"/>
  <c r="P128" i="4" l="1"/>
  <c r="P127" i="4" s="1"/>
  <c r="AU98" i="1" s="1"/>
  <c r="T120" i="6"/>
  <c r="T119" i="6"/>
  <c r="R128" i="4"/>
  <c r="R127" i="4"/>
  <c r="T128" i="4"/>
  <c r="T127" i="4"/>
  <c r="P125" i="3"/>
  <c r="P124" i="3"/>
  <c r="AU97" i="1"/>
  <c r="AU95" i="1" s="1"/>
  <c r="AU94" i="1" s="1"/>
  <c r="R120" i="6"/>
  <c r="R119" i="6" s="1"/>
  <c r="BK125" i="2"/>
  <c r="J125" i="2" s="1"/>
  <c r="J99" i="2" s="1"/>
  <c r="BK120" i="6"/>
  <c r="J120" i="6"/>
  <c r="J97" i="6"/>
  <c r="BK125" i="3"/>
  <c r="J125" i="3"/>
  <c r="J99" i="3"/>
  <c r="BK128" i="4"/>
  <c r="BK127" i="4"/>
  <c r="J127" i="4"/>
  <c r="J98" i="4"/>
  <c r="BK124" i="5"/>
  <c r="J124" i="5" s="1"/>
  <c r="J99" i="5" s="1"/>
  <c r="J35" i="2"/>
  <c r="AV96" i="1"/>
  <c r="AT96" i="1"/>
  <c r="F35" i="4"/>
  <c r="AZ98" i="1" s="1"/>
  <c r="F35" i="2"/>
  <c r="AZ96" i="1" s="1"/>
  <c r="J35" i="4"/>
  <c r="AV98" i="1" s="1"/>
  <c r="AT98" i="1" s="1"/>
  <c r="F35" i="3"/>
  <c r="AZ97" i="1"/>
  <c r="F35" i="5"/>
  <c r="AZ99" i="1" s="1"/>
  <c r="BB95" i="1"/>
  <c r="AX95" i="1"/>
  <c r="BC95" i="1"/>
  <c r="AY95" i="1"/>
  <c r="BA95" i="1"/>
  <c r="AW95" i="1" s="1"/>
  <c r="J33" i="6"/>
  <c r="AV100" i="1" s="1"/>
  <c r="AT100" i="1" s="1"/>
  <c r="J35" i="3"/>
  <c r="AV97" i="1" s="1"/>
  <c r="AT97" i="1" s="1"/>
  <c r="BD95" i="1"/>
  <c r="J35" i="5"/>
  <c r="AV99" i="1"/>
  <c r="AT99" i="1"/>
  <c r="F33" i="6"/>
  <c r="AZ100" i="1" s="1"/>
  <c r="BK124" i="2" l="1"/>
  <c r="J124" i="2"/>
  <c r="J98" i="2"/>
  <c r="BK124" i="3"/>
  <c r="J124" i="3"/>
  <c r="J98" i="3"/>
  <c r="BK119" i="6"/>
  <c r="J119" i="6" s="1"/>
  <c r="J30" i="6" s="1"/>
  <c r="AG100" i="1" s="1"/>
  <c r="J128" i="4"/>
  <c r="J99" i="4"/>
  <c r="BK123" i="5"/>
  <c r="J123" i="5"/>
  <c r="J98" i="5" s="1"/>
  <c r="BD94" i="1"/>
  <c r="W33" i="1"/>
  <c r="BB94" i="1"/>
  <c r="W31" i="1" s="1"/>
  <c r="J32" i="4"/>
  <c r="AG98" i="1" s="1"/>
  <c r="AZ95" i="1"/>
  <c r="AV95" i="1" s="1"/>
  <c r="AT95" i="1" s="1"/>
  <c r="BC94" i="1"/>
  <c r="AY94" i="1" s="1"/>
  <c r="BA94" i="1"/>
  <c r="W30" i="1"/>
  <c r="J41" i="4" l="1"/>
  <c r="J39" i="6"/>
  <c r="J96" i="6"/>
  <c r="AN98" i="1"/>
  <c r="AN100" i="1"/>
  <c r="J32" i="5"/>
  <c r="AG99" i="1"/>
  <c r="J32" i="2"/>
  <c r="AG96" i="1"/>
  <c r="AN96" i="1"/>
  <c r="AZ94" i="1"/>
  <c r="W29" i="1"/>
  <c r="J32" i="3"/>
  <c r="AG97" i="1"/>
  <c r="W32" i="1"/>
  <c r="AW94" i="1"/>
  <c r="AK30" i="1"/>
  <c r="AX94" i="1"/>
  <c r="J41" i="3" l="1"/>
  <c r="J41" i="2"/>
  <c r="J41" i="5"/>
  <c r="AN97" i="1"/>
  <c r="AN99" i="1"/>
  <c r="AG95" i="1"/>
  <c r="AG94" i="1"/>
  <c r="AK26" i="1"/>
  <c r="AV94" i="1"/>
  <c r="AK29" i="1"/>
  <c r="AK35" i="1" s="1"/>
  <c r="AN95" i="1" l="1"/>
  <c r="AT94" i="1"/>
  <c r="AN94" i="1"/>
</calcChain>
</file>

<file path=xl/sharedStrings.xml><?xml version="1.0" encoding="utf-8"?>
<sst xmlns="http://schemas.openxmlformats.org/spreadsheetml/2006/main" count="3421" uniqueCount="512">
  <si>
    <t>Export Komplet</t>
  </si>
  <si>
    <t/>
  </si>
  <si>
    <t>2.0</t>
  </si>
  <si>
    <t>ZAMOK</t>
  </si>
  <si>
    <t>False</t>
  </si>
  <si>
    <t>{0832155b-d6e1-4671-a978-affbf05315a0}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</si>
  <si>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</si>
  <si>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</si>
  <si>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</si>
  <si>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</si>
  <si>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</si>
  <si>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</si>
  <si>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</si>
  <si>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</si>
  <si>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SO1-1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</si>
  <si>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</si>
  <si>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</si>
  <si>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MVN Smíchov v k.ú. Těchobuz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</si>
  <si>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</si>
  <si>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</si>
  <si>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</si>
  <si>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</si>
  <si>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</si>
  <si>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</si>
  <si>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</si>
  <si>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</si>
  <si>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</si>
  <si>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</si>
  <si>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</si>
  <si>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</si>
  <si>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</si>
  <si>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</si>
  <si>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</si>
  <si>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</si>
  <si>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</si>
  <si>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</si>
  <si>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</si>
  <si>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</si>
  <si>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</si>
  <si>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</si>
  <si>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</si>
  <si>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</si>
  <si>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</si>
  <si>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</si>
  <si>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</si>
  <si>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</si>
  <si>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</si>
  <si>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</si>
  <si>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</si>
  <si>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</si>
  <si>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</si>
  <si>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</si>
  <si>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</si>
  <si>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</si>
  <si>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</si>
  <si>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</si>
  <si>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</si>
  <si>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</si>
  <si>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</si>
  <si>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</si>
  <si>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</si>
  <si>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</si>
  <si>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</si>
  <si>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</si>
  <si>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</si>
  <si>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</si>
  <si>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</si>
  <si>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</si>
  <si>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</si>
  <si>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</si>
  <si>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</si>
  <si>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</si>
  <si>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</si>
  <si>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</si>
  <si>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</si>
  <si>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</si>
  <si>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</si>
  <si>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Malá vodní nádrž</t>
  </si>
  <si>
    <t>STA</t>
  </si>
  <si>
    <t>1</t>
  </si>
  <si>
    <t>{b5199c77-096b-4616-ad6f-58f38f1fadc7}</t>
  </si>
  <si>
    <t>/</t>
  </si>
  <si>
    <t>Přípravné práce</t>
  </si>
  <si>
    <t>Soupis</t>
  </si>
  <si>
    <t>2</t>
  </si>
  <si>
    <t>{86ba777f-0053-48df-ad8d-a18385c534ac}</t>
  </si>
  <si>
    <t>Zemní práce</t>
  </si>
  <si>
    <t>{9e517a63-a9df-4305-953a-971db8916537}</t>
  </si>
  <si>
    <t>3</t>
  </si>
  <si>
    <t>Sdružený objekt</t>
  </si>
  <si>
    <t>{93e1ba76-b471-4d01-b741-d3bfe4054735}</t>
  </si>
  <si>
    <t>4</t>
  </si>
  <si>
    <t>Dokončovací práce</t>
  </si>
  <si>
    <t>{e980e323-2a6d-4969-9385-50b6876cfb92}</t>
  </si>
  <si>
    <t>02</t>
  </si>
  <si>
    <t>Vedlejší rozpočtové náklady</t>
  </si>
  <si>
    <t>{99a96b71-aafa-42c0-b0f4-a310a347049b}</t>
  </si>
  <si>
    <t>KRYCÍ LIST SOUPISU PRACÍ</t>
  </si>
  <si>
    <t>Objekt:</t>
  </si>
  <si>
    <t>01 - Malá vodní nádrž</t>
  </si>
  <si>
    <t>Soupis:</t>
  </si>
  <si>
    <t>1 - Přípravné práce</t>
  </si>
  <si>
    <t>Těchobuz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</si>
  <si>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</si>
  <si>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</si>
  <si>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</si>
  <si>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</si>
  <si>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</si>
  <si>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</si>
  <si>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</si>
  <si>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 xml:space="preserve">    9 - Bourání konstrukcí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</si>
  <si>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</si>
  <si>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</si>
  <si>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</si>
  <si>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</si>
  <si>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</si>
  <si>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</si>
  <si>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</si>
  <si>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</si>
  <si>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</si>
  <si>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</si>
  <si>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</si>
  <si>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</si>
  <si>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</si>
  <si>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</si>
  <si>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</si>
  <si>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</si>
  <si>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</si>
  <si>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</si>
  <si>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012103000</t>
  </si>
  <si>
    <t>Geodetické práce před výstavbou</t>
  </si>
  <si>
    <t>soubor</t>
  </si>
  <si>
    <t>1024</t>
  </si>
  <si>
    <t>1092555839</t>
  </si>
  <si>
    <t>PP</t>
  </si>
  <si>
    <t>Štěpkování dřevních zbytků</t>
  </si>
  <si>
    <t>m2</t>
  </si>
  <si>
    <t>458374411</t>
  </si>
  <si>
    <t>VV</t>
  </si>
  <si>
    <t>"štěpkování zbytků po odstranění dřevin a pařezů"</t>
  </si>
  <si>
    <t>350+800</t>
  </si>
  <si>
    <t>111151432</t>
  </si>
  <si>
    <t>Odstranění stařiny přes 500 m2 s naložením a odvozem do 20 km ve svahu přes 1:5 do 1:2</t>
  </si>
  <si>
    <t>174202389</t>
  </si>
  <si>
    <t>1250</t>
  </si>
  <si>
    <t>"odstranění odolné vegetace z prostoru rybníka"</t>
  </si>
  <si>
    <t>111211201</t>
  </si>
  <si>
    <t>Odstranění křovin a stromů průměru kmene do 100 mm i s kořeny sklonu terénu přes 1:5 ručně</t>
  </si>
  <si>
    <t>1707250684</t>
  </si>
  <si>
    <t>350</t>
  </si>
  <si>
    <t>"odstranění křovin ze břehů"</t>
  </si>
  <si>
    <t>5</t>
  </si>
  <si>
    <t>112101101</t>
  </si>
  <si>
    <t>Odstranění stromů listnatých průměru kmene přes 100 do 300 mm</t>
  </si>
  <si>
    <t>kus</t>
  </si>
  <si>
    <t>1872790943</t>
  </si>
  <si>
    <t>58</t>
  </si>
  <si>
    <t>6</t>
  </si>
  <si>
    <t>112101102</t>
  </si>
  <si>
    <t>Odstranění stromů listnatých průměru kmene přes 300 do 500 mm</t>
  </si>
  <si>
    <t>1262057330</t>
  </si>
  <si>
    <t>23</t>
  </si>
  <si>
    <t>7</t>
  </si>
  <si>
    <t>112101103</t>
  </si>
  <si>
    <t>Odstranění stromů listnatých průměru kmene přes 500 do 700 mm</t>
  </si>
  <si>
    <t>-774731606</t>
  </si>
  <si>
    <t>8</t>
  </si>
  <si>
    <t>112101104</t>
  </si>
  <si>
    <t>Odstranění stromů listnatých průměru kmene přes 700 do 900 mm</t>
  </si>
  <si>
    <t>-1425888994</t>
  </si>
  <si>
    <t>9</t>
  </si>
  <si>
    <t>112251101</t>
  </si>
  <si>
    <t>Odstranění pařezů D přes 100 do 300 mm</t>
  </si>
  <si>
    <t>-1107718716</t>
  </si>
  <si>
    <t>10</t>
  </si>
  <si>
    <t>112251102</t>
  </si>
  <si>
    <t>Odstranění pařezů D přes 300 do 500 mm</t>
  </si>
  <si>
    <t>514096400</t>
  </si>
  <si>
    <t>11</t>
  </si>
  <si>
    <t>112251103</t>
  </si>
  <si>
    <t>Odstranění pařezů D přes 500 do 700 mm</t>
  </si>
  <si>
    <t>994989217</t>
  </si>
  <si>
    <t>112251104</t>
  </si>
  <si>
    <t>Odstranění pařezů D přes 700 do 900 mm</t>
  </si>
  <si>
    <t>-583259712</t>
  </si>
  <si>
    <t>13</t>
  </si>
  <si>
    <t>R 01 - 02</t>
  </si>
  <si>
    <t>Převedení vody staveništěm</t>
  </si>
  <si>
    <t>-1124688950</t>
  </si>
  <si>
    <t>"dočasné převedení vody staveništěm při výstavbě výpustného zařízení a bezpečnostního přelivu"1</t>
  </si>
  <si>
    <t>Bourání konstrukcí</t>
  </si>
  <si>
    <t>14</t>
  </si>
  <si>
    <t>981511116</t>
  </si>
  <si>
    <t>Demolice konstrukcí objektů z betonu prostého postupným rozebíráním</t>
  </si>
  <si>
    <t>m3</t>
  </si>
  <si>
    <t>407281474</t>
  </si>
  <si>
    <t>(2,5*0,8*0,8)+(3*1*0,5)+(45*2*0,6)</t>
  </si>
  <si>
    <t>"demolice původního manipulačního objektu, vývařiště a opěrné zdi"</t>
  </si>
  <si>
    <t>997</t>
  </si>
  <si>
    <t>Přesun sutě</t>
  </si>
  <si>
    <t>15</t>
  </si>
  <si>
    <t>997013511</t>
  </si>
  <si>
    <t>Odvoz suti a vybouraných hmot z meziskládky na skládku do 1 km s naložením a se složením</t>
  </si>
  <si>
    <t>t</t>
  </si>
  <si>
    <t>1444202132</t>
  </si>
  <si>
    <t>2 - Zemní práce</t>
  </si>
  <si>
    <t xml:space="preserve">    1 - Zemní práce</t>
  </si>
  <si>
    <t xml:space="preserve">    4 - Vodorovné konstrukce</t>
  </si>
  <si>
    <t xml:space="preserve">    998 - Přesun hmot</t>
  </si>
  <si>
    <t>122251103</t>
  </si>
  <si>
    <t>Odkopávky a prokopávky nezapažené v hornině třídy těžitelnosti I skupiny 3 objem do 100 m3 strojně</t>
  </si>
  <si>
    <t>-301753940</t>
  </si>
  <si>
    <t>(10*2*1,5)+(1,2*1,2*1)+(3*(0,7*0,6*2,5))+(1,5*1,5*0,5)+(2*(2,5*0,4*0,5))</t>
  </si>
  <si>
    <t>"výkop pro potrubí+výkop pro sdružený objekt+výkop základů vývařiště+výkop základu šachty+výkop základů křídel"</t>
  </si>
  <si>
    <t>122251106</t>
  </si>
  <si>
    <t>Odkopávky a prokopávky nezapažené v hornině třídy těžitelnosti I skupiny 3 objem do 5000 m3 strojně</t>
  </si>
  <si>
    <t>-2009328207</t>
  </si>
  <si>
    <t>2248,4</t>
  </si>
  <si>
    <t>"výkop zeminy (sedimentu) z prostoru zátopy"</t>
  </si>
  <si>
    <t>122251405</t>
  </si>
  <si>
    <t>Vykopávky v zemníku na suchu v hornině třídy těžitelnosti I skupiny 3 objem do 1000 m3 strojně</t>
  </si>
  <si>
    <t>-1169834480</t>
  </si>
  <si>
    <t>472</t>
  </si>
  <si>
    <t>"vykopávky vhodného materiálu ze zemníku pro modelaci tělesa hráze"</t>
  </si>
  <si>
    <t>"zajištění vhodného materiálu na dosyp hráze"</t>
  </si>
  <si>
    <t>162251102</t>
  </si>
  <si>
    <t>Vodorovné přemístění přes 20 do 50 m výkopku/sypaniny z horniny třídy těžitelnosti I skupiny 1 až 3</t>
  </si>
  <si>
    <t>390695791</t>
  </si>
  <si>
    <t>960</t>
  </si>
  <si>
    <t>"přemístění výkopku na modelaci břehů"</t>
  </si>
  <si>
    <t>162351103</t>
  </si>
  <si>
    <t>Vodorovné přemístění přes 50 do 500 m výkopku/sypaniny z horniny třídy těžitelnosti I skupiny 1 až 3</t>
  </si>
  <si>
    <t>2083430146</t>
  </si>
  <si>
    <t>((10*2*1,5)+(1,2*1,2*1)+(3*(0,7*0,6*2,5))+(1,5*1,5*0,5)+(2*(2,5*0,4*0,5)))*2</t>
  </si>
  <si>
    <t>"odvoz na mezideponii, po umístění potrubí odvoz zpět"</t>
  </si>
  <si>
    <t>127506488</t>
  </si>
  <si>
    <t>2248,4-960</t>
  </si>
  <si>
    <t>"přemístění výkopku k terénním úpravám vzdušné paty hráze"</t>
  </si>
  <si>
    <t>162651112</t>
  </si>
  <si>
    <t>Vodorovné přemístění přes 4 000 do 5000 m výkopku/sypaniny z horniny třídy těžitelnosti I skupiny 1 až 3</t>
  </si>
  <si>
    <t>-1808711916</t>
  </si>
  <si>
    <t>850/2</t>
  </si>
  <si>
    <t>"dovezení vhodného materiálu na hráz"</t>
  </si>
  <si>
    <t>171103212</t>
  </si>
  <si>
    <t>Uložení sypanin z horniny třídy těžitelnosti I a II skupiny 1 až 4 do hrází kanálů se zhutněním 100 % PS C s příměsí jílu přes 20 do 50 %</t>
  </si>
  <si>
    <t>519588332</t>
  </si>
  <si>
    <t>"použití výkopku zpětný zásyp překopu"</t>
  </si>
  <si>
    <t>171103212.1</t>
  </si>
  <si>
    <t>1173391060</t>
  </si>
  <si>
    <t>"použití materiálu ze zemníku na doplnění hráze"</t>
  </si>
  <si>
    <t>171151103</t>
  </si>
  <si>
    <t>Uložení sypaniny z hornin soudržných do násypů zhutněných strojně</t>
  </si>
  <si>
    <t>-1016198093</t>
  </si>
  <si>
    <t>"rozhrnutí terénní úpravy výkopkem ze zdrže v okolí nádrže"</t>
  </si>
  <si>
    <t>171251201</t>
  </si>
  <si>
    <t>Uložení sypaniny na skládky nebo meziskládky</t>
  </si>
  <si>
    <t>-1983633206</t>
  </si>
  <si>
    <t>"dočasné uložení výkopku"</t>
  </si>
  <si>
    <t>182151111</t>
  </si>
  <si>
    <t>Svahování v zářezech v hornině třídy těžitelnosti I skupiny 1 až 3 strojně</t>
  </si>
  <si>
    <t>1639005791</t>
  </si>
  <si>
    <t>5*2,5</t>
  </si>
  <si>
    <t>"svahování koryta koryta pod vývařištěm"</t>
  </si>
  <si>
    <t>-1512488249</t>
  </si>
  <si>
    <t>975+2800</t>
  </si>
  <si>
    <t>"svahování břehů a dna"</t>
  </si>
  <si>
    <t>Vodorovné konstrukce</t>
  </si>
  <si>
    <t>457541111</t>
  </si>
  <si>
    <t>Filtrační vrstvy ze štěrkodrti bez zhutnění frakce od 0 až 22 do 0 až 63 mm</t>
  </si>
  <si>
    <t>-1384806472</t>
  </si>
  <si>
    <t>1250*0,1</t>
  </si>
  <si>
    <t>"filtrační vrstva pod kamenný pohoz hráze a břehů"</t>
  </si>
  <si>
    <t>461211811</t>
  </si>
  <si>
    <t>Patka pro dlažbu z lomového kamene sucho bez výplně</t>
  </si>
  <si>
    <t>1447940617</t>
  </si>
  <si>
    <t>120*0,5*0,5</t>
  </si>
  <si>
    <t>"patka v patě opevnění"</t>
  </si>
  <si>
    <t>16</t>
  </si>
  <si>
    <t>462511270</t>
  </si>
  <si>
    <t>Zához z lomového kamene bez proštěrkování z terénu hmotnost do 200 kg</t>
  </si>
  <si>
    <t>940000318</t>
  </si>
  <si>
    <t>1250*0,3</t>
  </si>
  <si>
    <t>"pohoz pro stabilizaci hráze"</t>
  </si>
  <si>
    <t>17</t>
  </si>
  <si>
    <t>462512169</t>
  </si>
  <si>
    <t>Příplatek za urovnání líce záhozu z lomového kamene záhozového do 200 kg</t>
  </si>
  <si>
    <t>-1986356017</t>
  </si>
  <si>
    <t>"urovnání pohozu na hrázi"</t>
  </si>
  <si>
    <t>998</t>
  </si>
  <si>
    <t>Přesun hmot</t>
  </si>
  <si>
    <t>18</t>
  </si>
  <si>
    <t>998321011</t>
  </si>
  <si>
    <t>Přesun hmot pro hráze přehradní zemní a kamenité</t>
  </si>
  <si>
    <t>-829427906</t>
  </si>
  <si>
    <t>3 - Sdružený objekt</t>
  </si>
  <si>
    <t xml:space="preserve">    2 - Zakládání</t>
  </si>
  <si>
    <t xml:space="preserve">    3 - Svislé a kompletní konstrukce</t>
  </si>
  <si>
    <t xml:space="preserve">    8 - Trubní vedení</t>
  </si>
  <si>
    <t xml:space="preserve">    9 - Ostatní konstrukce a práce, bourání</t>
  </si>
  <si>
    <t>Zakládání</t>
  </si>
  <si>
    <t>273321611</t>
  </si>
  <si>
    <t>Základové desky ze ŽB bez zvýšených nároků na prostředí tř. C 30/37</t>
  </si>
  <si>
    <t>670892964</t>
  </si>
  <si>
    <t>2,5*1*0,3</t>
  </si>
  <si>
    <t>"deska vývařiště"</t>
  </si>
  <si>
    <t>274313811</t>
  </si>
  <si>
    <t>Základové pásy z betonu tř. C 25/30</t>
  </si>
  <si>
    <t>1161204769</t>
  </si>
  <si>
    <t>(1,2*1,2*1)+(3*(0,7*0,6*2,5))+(1,5*1,5*0,6)+(1*0,4*0,3)+(2*(2,5*0,4*0,4))</t>
  </si>
  <si>
    <t>"základ sdruženého objektu, základ vývařiště, základ šachty, základ lávky, křídla"</t>
  </si>
  <si>
    <t>Bednění konstrukcí</t>
  </si>
  <si>
    <t>969620394</t>
  </si>
  <si>
    <t>"bednění základů, objektů a vývařiště"</t>
  </si>
  <si>
    <t>Odstranění bednění konstrukcí</t>
  </si>
  <si>
    <t>677547089</t>
  </si>
  <si>
    <t>"odbednění všech konstrukcí"</t>
  </si>
  <si>
    <t>274361821</t>
  </si>
  <si>
    <t>Výztuž základových pasů betonářskou ocelí 10 505 (R)</t>
  </si>
  <si>
    <t>-348010290</t>
  </si>
  <si>
    <t>((2*(2,5*1,2*0,4))+(2,5*1)+(3*(0,7*0,6*2,5)))*2*4*12*0,001</t>
  </si>
  <si>
    <t>"výztuž křídel, desky a vývařiště"</t>
  </si>
  <si>
    <t>279322511</t>
  </si>
  <si>
    <t>Základová zeď ze ŽB se zvýšenými nároky na prostředí tř. C 25/30 bez výztuže</t>
  </si>
  <si>
    <t>851183328</t>
  </si>
  <si>
    <t>(2*(2,5*1*0,4))+(3*(2,5*1*0,6))</t>
  </si>
  <si>
    <t>"křídla, vývařiště"</t>
  </si>
  <si>
    <t>291211111</t>
  </si>
  <si>
    <t>Zřízení plochy ze silničních panelů do lože tl 50 mm z kameniva</t>
  </si>
  <si>
    <t>-1698005241</t>
  </si>
  <si>
    <t>2*(1*3)</t>
  </si>
  <si>
    <t>"panely pro zpevnění dna"</t>
  </si>
  <si>
    <t>M</t>
  </si>
  <si>
    <t>59381009</t>
  </si>
  <si>
    <t>panel silniční 3,00x1,00x0,15m</t>
  </si>
  <si>
    <t>1088182262</t>
  </si>
  <si>
    <t>Svislé a kompletní konstrukce</t>
  </si>
  <si>
    <t>320101112</t>
  </si>
  <si>
    <t>Osazení betonových a železobetonových prefabrikátů hmotnosti přes 1000 do 5000 kg</t>
  </si>
  <si>
    <t>-296424074</t>
  </si>
  <si>
    <t>3,3*0,9*1</t>
  </si>
  <si>
    <t>"osazení požeráku"</t>
  </si>
  <si>
    <t>bet. požerák 900x1000 otevřený</t>
  </si>
  <si>
    <t>m</t>
  </si>
  <si>
    <t>485429649</t>
  </si>
  <si>
    <t>1098279845</t>
  </si>
  <si>
    <t>5*2,5*0,3</t>
  </si>
  <si>
    <t>"pohoz za vývařiště"</t>
  </si>
  <si>
    <t>-39645474</t>
  </si>
  <si>
    <t>"urovnání pohozu"</t>
  </si>
  <si>
    <t>Trubní vedení</t>
  </si>
  <si>
    <t>28617049</t>
  </si>
  <si>
    <t>trubka kanalizační PP korugovaná DN 600x6000mm SN10</t>
  </si>
  <si>
    <t>810713498</t>
  </si>
  <si>
    <t>"potrubí před a za stávající"</t>
  </si>
  <si>
    <t>871440410</t>
  </si>
  <si>
    <t>Montáž kanalizačního potrubí korugovaného SN 10 z polypropylenu DN 600</t>
  </si>
  <si>
    <t>-36563568</t>
  </si>
  <si>
    <t>894410101</t>
  </si>
  <si>
    <t>Osazení betonových dílců pro kanalizační šachty DN 1000 šachtové dno výšky 600 mm</t>
  </si>
  <si>
    <t>406363591</t>
  </si>
  <si>
    <t>59224337</t>
  </si>
  <si>
    <t>dno betonové šachty kanalizační přímé 100x60x40cm</t>
  </si>
  <si>
    <t>972589194</t>
  </si>
  <si>
    <t>894410212</t>
  </si>
  <si>
    <t>Osazení betonových dílců pro kanalizační šachty DN 1000 skruž rovná výšky 500 mm</t>
  </si>
  <si>
    <t>-1014549756</t>
  </si>
  <si>
    <t>59224068</t>
  </si>
  <si>
    <t>skruž betonová DN 1000x500 PS, 100x50x12cm</t>
  </si>
  <si>
    <t>-1940016010</t>
  </si>
  <si>
    <t>19</t>
  </si>
  <si>
    <t>894410232</t>
  </si>
  <si>
    <t>Osazení betonových dílců pro kanalizační šachty DN 1000 skruž přechodová (konus)</t>
  </si>
  <si>
    <t>143633615</t>
  </si>
  <si>
    <t>20</t>
  </si>
  <si>
    <t>59224312</t>
  </si>
  <si>
    <t>kónus šachetní betonový kapsové plastové stupadlo 100x62,5x58cm</t>
  </si>
  <si>
    <t>-403552639</t>
  </si>
  <si>
    <t>894812351</t>
  </si>
  <si>
    <t>Revizní a čistící šachta DN 600 poklop litinový pro třídu zatížení A15 s betonovým prstencem</t>
  </si>
  <si>
    <t>-1326290862</t>
  </si>
  <si>
    <t>22</t>
  </si>
  <si>
    <t>899623161</t>
  </si>
  <si>
    <t>Obetonování potrubí nebo zdiva stok betonem prostým tř. C 20/25 v otevřeném výkopu</t>
  </si>
  <si>
    <t>-1416671404</t>
  </si>
  <si>
    <t>10*1*1</t>
  </si>
  <si>
    <t>"hlava obetonování provedena do kulata"</t>
  </si>
  <si>
    <t>"obetonování potrubí"</t>
  </si>
  <si>
    <t>899643111</t>
  </si>
  <si>
    <t>Bednění pro obetonování potrubí otevřený výkop</t>
  </si>
  <si>
    <t>-526143671</t>
  </si>
  <si>
    <t>10*1*2*2</t>
  </si>
  <si>
    <t>"bednění pro obetonování potrubí"</t>
  </si>
  <si>
    <t>"včetně odstranění"</t>
  </si>
  <si>
    <t>Ostatní konstrukce a práce, bourání</t>
  </si>
  <si>
    <t>24</t>
  </si>
  <si>
    <t>934956112</t>
  </si>
  <si>
    <t>Hradítka z měkkého dřeva tl 30 mm</t>
  </si>
  <si>
    <t>-801114022</t>
  </si>
  <si>
    <t>(0,85*2,3*2)</t>
  </si>
  <si>
    <t>"dluže manipulačního objektu"</t>
  </si>
  <si>
    <t>25</t>
  </si>
  <si>
    <t>430321616</t>
  </si>
  <si>
    <t>Schodišťová konstrukce a rampa ze ŽB tř. C 30/37</t>
  </si>
  <si>
    <t>-416576992</t>
  </si>
  <si>
    <t>5,8*1*0,4</t>
  </si>
  <si>
    <t>"konstrukce schodiště"</t>
  </si>
  <si>
    <t>26</t>
  </si>
  <si>
    <t>430362021</t>
  </si>
  <si>
    <t>Výztuž schodišťové konstrukce a rampy svařovanými sítěmi Kari</t>
  </si>
  <si>
    <t>-1513923248</t>
  </si>
  <si>
    <t>5,8*1*8*0,001</t>
  </si>
  <si>
    <t>"výztuž schodiště"</t>
  </si>
  <si>
    <t>27</t>
  </si>
  <si>
    <t>kovový poklop z mříže uzamykatelný</t>
  </si>
  <si>
    <t>ks</t>
  </si>
  <si>
    <t>-1212764820</t>
  </si>
  <si>
    <t>"včetně zámku"</t>
  </si>
  <si>
    <t>28</t>
  </si>
  <si>
    <t>Lávka z profilu U 80 s jednostranným zábradlím</t>
  </si>
  <si>
    <t>1366392180</t>
  </si>
  <si>
    <t>3,8</t>
  </si>
  <si>
    <t>29</t>
  </si>
  <si>
    <t>česle nerezové 850x200</t>
  </si>
  <si>
    <t>1745777236</t>
  </si>
  <si>
    <t>"česle do vodících drážek požeráku"</t>
  </si>
  <si>
    <t>30</t>
  </si>
  <si>
    <t>ocelové pororošty lávky</t>
  </si>
  <si>
    <t>452863583</t>
  </si>
  <si>
    <t>"pochozí část lávky z pororoštů"</t>
  </si>
  <si>
    <t>31</t>
  </si>
  <si>
    <t>440299175</t>
  </si>
  <si>
    <t>4 - Dokončovací práce</t>
  </si>
  <si>
    <t>005724720</t>
  </si>
  <si>
    <t>osivo směs travní krajinná - rovinná</t>
  </si>
  <si>
    <t>kg</t>
  </si>
  <si>
    <t>314136014</t>
  </si>
  <si>
    <t>"spotřeba cca 5 kg na 100m2"880</t>
  </si>
  <si>
    <t>880*0,05 "Přepočtené koeficientem množství</t>
  </si>
  <si>
    <t>181411122</t>
  </si>
  <si>
    <t>Založení lučního trávníku výsevem pl do 1000 m2 ve svahu přes 1:5 do 1:2</t>
  </si>
  <si>
    <t>844850292</t>
  </si>
  <si>
    <t>880</t>
  </si>
  <si>
    <t>936501111</t>
  </si>
  <si>
    <t>Limnigrafická lať</t>
  </si>
  <si>
    <t>-575401808</t>
  </si>
  <si>
    <t>"vodočetná lať s vodní značkou na úrovni provozní hladiny"</t>
  </si>
  <si>
    <t>02 - Vedlejší rozpočtové náklady</t>
  </si>
  <si>
    <t>Obec Těchobuz</t>
  </si>
  <si>
    <t>VDG Projektování s.r.o.</t>
  </si>
  <si>
    <t>Ing. Vítězslav Pavel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</si>
  <si>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</si>
  <si>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</si>
  <si>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</si>
  <si>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</si>
  <si>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VRN1</t>
  </si>
  <si>
    <t>Průzkumné, geodetické a projektové práce</t>
  </si>
  <si>
    <t>podklady pro kolaudaci</t>
  </si>
  <si>
    <t>-989073540</t>
  </si>
  <si>
    <t>155</t>
  </si>
  <si>
    <t>likvidace odpadů</t>
  </si>
  <si>
    <t>Kus</t>
  </si>
  <si>
    <t>262144</t>
  </si>
  <si>
    <t>-1508829546</t>
  </si>
  <si>
    <t>"likvidace odpadů ze stavby - obaly, palety, bedny apod."</t>
  </si>
  <si>
    <t>-55</t>
  </si>
  <si>
    <t>náklady na ochranu stávajících inženýrských sítí</t>
  </si>
  <si>
    <t>1542988592</t>
  </si>
  <si>
    <t>bezpečnostní a hygienická opatření na stavbě</t>
  </si>
  <si>
    <t>-1542020063</t>
  </si>
  <si>
    <t>"označení staveniště,oplocení apod."</t>
  </si>
  <si>
    <t>R 06 - 03</t>
  </si>
  <si>
    <t>statická zátěžová zkouška</t>
  </si>
  <si>
    <t>1444000817</t>
  </si>
  <si>
    <t>"zkouška zhutnění na koruně hráze a v místě rozšíření komunikace"1</t>
  </si>
  <si>
    <t>17.1</t>
  </si>
  <si>
    <t>dozor geotechnika</t>
  </si>
  <si>
    <t>1907435635</t>
  </si>
  <si>
    <t>"dohled nad dosypáním hráze, kontrola základové spáry pro založení objektu, kontrola vhodnosti zeminy"</t>
  </si>
  <si>
    <t>zaměření skutečného stavu</t>
  </si>
  <si>
    <t>644016554</t>
  </si>
  <si>
    <t>0012</t>
  </si>
  <si>
    <t>manipulační řád vodního díla</t>
  </si>
  <si>
    <t>-716752285</t>
  </si>
  <si>
    <t>"manipulační řád pro nakládání s vodami ve vodním díle"</t>
  </si>
  <si>
    <t>geometrický plán</t>
  </si>
  <si>
    <t>139861911</t>
  </si>
  <si>
    <t>030738</t>
  </si>
  <si>
    <t>mimostaveništní doprava, kompletační činnost, fotodokumentace</t>
  </si>
  <si>
    <t>-1853007633</t>
  </si>
  <si>
    <t>2.1</t>
  </si>
  <si>
    <t>harmonogram prací</t>
  </si>
  <si>
    <t xml:space="preserve">ks  </t>
  </si>
  <si>
    <t>-88229201</t>
  </si>
  <si>
    <t xml:space="preserve">1 </t>
  </si>
  <si>
    <t>"harmonogram pracovního postupu"</t>
  </si>
  <si>
    <t>44441</t>
  </si>
  <si>
    <t>projekt skutečného provedení</t>
  </si>
  <si>
    <t>-367925734</t>
  </si>
  <si>
    <t>VRN3</t>
  </si>
  <si>
    <t>Zařízení staveniště</t>
  </si>
  <si>
    <t>030733</t>
  </si>
  <si>
    <t xml:space="preserve">Staveništní buňka, Doprava usazení a pronájem staveništní buňky, _x000D_
bere se jako celek  1 ks                                                                            					_x000D_
</t>
  </si>
  <si>
    <t>-680213110</t>
  </si>
  <si>
    <t xml:space="preserve">Staveništní buňka, Doprava usazení a pronájem staveništní buňky, 
bere se jako celek  1 ks                                                                            					
</t>
  </si>
  <si>
    <t>030734</t>
  </si>
  <si>
    <t xml:space="preserve">Mobilní WC, _x000D_
Doprava, usazení, pronájem a  provoz 2 ks mobilního WC, _x000D_
bere se jako celek  1 ks                                                                            					_x000D_
</t>
  </si>
  <si>
    <t>-1249486113</t>
  </si>
  <si>
    <t xml:space="preserve">Mobilní WC, 
Doprava, usazení, pronájem a  provoz 2 ks mobilního WC, 
bere se jako celek  1 ks                                                                            					
</t>
  </si>
  <si>
    <t>030736</t>
  </si>
  <si>
    <t xml:space="preserve">Likvidace staveniště - _x000D_
Likvidace staveniště, odvoz zbytků stavebního materiálu,	_x000D_
uvedení pozemku do původního stavu _x000D_
bere se jako celek  1 ks                                                                            					_x000D_
</t>
  </si>
  <si>
    <t>1978039914</t>
  </si>
  <si>
    <t xml:space="preserve">Likvidace staveniště - 
Likvidace staveniště, odvoz zbytků stavebního materiálu,	
uvedení pozemku do původního stavu 
bere se jako celek  1 ks                                                                            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</si>
</sst>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467360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452120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108</xdr:row>
      <xdr:rowOff>0</xdr:rowOff>
    </xdr:from>
    <xdr:to>
      <xdr:col>9</xdr:col>
      <xdr:colOff>1214120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108</xdr:row>
      <xdr:rowOff>0</xdr:rowOff>
    </xdr:from>
    <xdr:to>
      <xdr:col>9</xdr:col>
      <xdr:colOff>1214120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111</xdr:row>
      <xdr:rowOff>0</xdr:rowOff>
    </xdr:from>
    <xdr:to>
      <xdr:col>9</xdr:col>
      <xdr:colOff>1214120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107</xdr:row>
      <xdr:rowOff>0</xdr:rowOff>
    </xdr:from>
    <xdr:to>
      <xdr:col>9</xdr:col>
      <xdr:colOff>1214120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128270</xdr:colOff>
      <xdr:row>3</xdr:row>
      <xdr:rowOff>0</xdr:rowOff>
    </xdr:from>
    <xdr:to>
      <xdr:col>9</xdr:col>
      <xdr:colOff>1214120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81</xdr:row>
      <xdr:rowOff>0</xdr:rowOff>
    </xdr:from>
    <xdr:to>
      <xdr:col>9</xdr:col>
      <xdr:colOff>1214120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128270</xdr:colOff>
      <xdr:row>105</xdr:row>
      <xdr:rowOff>0</xdr:rowOff>
    </xdr:from>
    <xdr:to>
      <xdr:col>9</xdr:col>
      <xdr:colOff>1214120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>
      <selection activeCell="X19" sqref="X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4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18"/>
      <c r="BE5" s="191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5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18"/>
      <c r="BE6" s="192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2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27</v>
      </c>
      <c r="AR8" s="18"/>
      <c r="BE8" s="192"/>
      <c r="BS8" s="15" t="s">
        <v>6</v>
      </c>
    </row>
    <row r="9" spans="1:74" ht="14.45" customHeight="1">
      <c r="B9" s="18"/>
      <c r="AR9" s="18"/>
      <c r="BE9" s="192"/>
      <c r="BS9" s="15" t="s">
        <v>6</v>
      </c>
    </row>
    <row r="10" spans="1:74" ht="12" customHeight="1">
      <c r="B10" s="18"/>
      <c r="D10" s="25" t="s">
        <v>23</v>
      </c>
      <c r="H10" t="s">
        <v>447</v>
      </c>
      <c r="AK10" s="25" t="s">
        <v>24</v>
      </c>
      <c r="AN10" s="23" t="s">
        <v>1</v>
      </c>
      <c r="AR10" s="18"/>
      <c r="BE10" s="192"/>
      <c r="BS10" s="15" t="s">
        <v>6</v>
      </c>
    </row>
    <row r="11" spans="1:74" ht="18.399999999999999" customHeight="1">
      <c r="B11" s="18"/>
      <c r="E11" s="23" t="s">
        <v>21</v>
      </c>
      <c r="AK11" s="25" t="s">
        <v>25</v>
      </c>
      <c r="AN11" s="23" t="s">
        <v>1</v>
      </c>
      <c r="AR11" s="18"/>
      <c r="BE11" s="192"/>
      <c r="BS11" s="15" t="s">
        <v>6</v>
      </c>
    </row>
    <row r="12" spans="1:74" ht="6.95" customHeight="1">
      <c r="B12" s="18"/>
      <c r="AR12" s="18"/>
      <c r="BE12" s="192"/>
      <c r="BS12" s="15" t="s">
        <v>6</v>
      </c>
    </row>
    <row r="13" spans="1:74" ht="12" customHeight="1">
      <c r="B13" s="18"/>
      <c r="D13" s="25" t="s">
        <v>26</v>
      </c>
      <c r="AK13" s="25" t="s">
        <v>24</v>
      </c>
      <c r="AN13" s="27" t="s">
        <v>27</v>
      </c>
      <c r="AR13" s="18"/>
      <c r="BE13" s="192"/>
      <c r="BS13" s="15" t="s">
        <v>6</v>
      </c>
    </row>
    <row r="14" spans="1:74" ht="12.75">
      <c r="B14" s="18"/>
      <c r="E14" s="196" t="s">
        <v>27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5" t="s">
        <v>25</v>
      </c>
      <c r="AN14" s="27" t="s">
        <v>27</v>
      </c>
      <c r="AR14" s="18"/>
      <c r="BE14" s="192"/>
      <c r="BS14" s="15" t="s">
        <v>6</v>
      </c>
    </row>
    <row r="15" spans="1:74" ht="6.95" customHeight="1">
      <c r="B15" s="18"/>
      <c r="AR15" s="18"/>
      <c r="BE15" s="192"/>
      <c r="BS15" s="15" t="s">
        <v>4</v>
      </c>
    </row>
    <row r="16" spans="1:74" ht="12" customHeight="1">
      <c r="B16" s="18"/>
      <c r="D16" s="25" t="s">
        <v>28</v>
      </c>
      <c r="AK16" s="25" t="s">
        <v>24</v>
      </c>
      <c r="AN16" s="23" t="s">
        <v>1</v>
      </c>
      <c r="AR16" s="18"/>
      <c r="BE16" s="192"/>
      <c r="BS16" s="15" t="s">
        <v>4</v>
      </c>
    </row>
    <row r="17" spans="2:71" ht="18.399999999999999" customHeight="1">
      <c r="B17" s="18"/>
      <c r="E17" s="23" t="s">
        <v>21</v>
      </c>
      <c r="AK17" s="25" t="s">
        <v>25</v>
      </c>
      <c r="AN17" s="23" t="s">
        <v>1</v>
      </c>
      <c r="AR17" s="18"/>
      <c r="BE17" s="192"/>
      <c r="BS17" s="15" t="s">
        <v>29</v>
      </c>
    </row>
    <row r="18" spans="2:71" ht="6.95" customHeight="1">
      <c r="B18" s="18"/>
      <c r="AR18" s="18"/>
      <c r="BE18" s="192"/>
      <c r="BS18" s="15" t="s">
        <v>6</v>
      </c>
    </row>
    <row r="19" spans="2:71" ht="12" customHeight="1">
      <c r="B19" s="18"/>
      <c r="D19" s="25" t="s">
        <v>30</v>
      </c>
      <c r="AK19" s="25" t="s">
        <v>24</v>
      </c>
      <c r="AN19" s="23" t="s">
        <v>1</v>
      </c>
      <c r="AR19" s="18"/>
      <c r="BE19" s="192"/>
      <c r="BS19" s="15" t="s">
        <v>6</v>
      </c>
    </row>
    <row r="20" spans="2:71" ht="18.399999999999999" customHeight="1">
      <c r="B20" s="18"/>
      <c r="E20" s="23" t="s">
        <v>21</v>
      </c>
      <c r="AK20" s="25" t="s">
        <v>25</v>
      </c>
      <c r="AN20" s="23" t="s">
        <v>1</v>
      </c>
      <c r="AR20" s="18"/>
      <c r="BE20" s="192"/>
      <c r="BS20" s="15" t="s">
        <v>29</v>
      </c>
    </row>
    <row r="21" spans="2:71" ht="6.95" customHeight="1">
      <c r="B21" s="18"/>
      <c r="AR21" s="18"/>
      <c r="BE21" s="192"/>
    </row>
    <row r="22" spans="2:71" ht="12" customHeight="1">
      <c r="B22" s="18"/>
      <c r="D22" s="25" t="s">
        <v>31</v>
      </c>
      <c r="AR22" s="18"/>
      <c r="BE22" s="192"/>
    </row>
    <row r="23" spans="2:71" ht="16.5" customHeight="1">
      <c r="B23" s="18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8"/>
      <c r="BE23" s="192"/>
    </row>
    <row r="24" spans="2:71" ht="6.95" customHeight="1">
      <c r="B24" s="18"/>
      <c r="AR24" s="18"/>
      <c r="BE24" s="192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2"/>
    </row>
    <row r="26" spans="2:71" s="1" customFormat="1" ht="25.9" customHeight="1">
      <c r="B26" s="30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9">
        <f>ROUND(AG94,2)</f>
        <v>0</v>
      </c>
      <c r="AL26" s="200"/>
      <c r="AM26" s="200"/>
      <c r="AN26" s="200"/>
      <c r="AO26" s="200"/>
      <c r="AR26" s="30"/>
      <c r="BE26" s="192"/>
    </row>
    <row r="27" spans="2:71" s="1" customFormat="1" ht="6.95" customHeight="1">
      <c r="B27" s="30"/>
      <c r="AR27" s="30"/>
      <c r="BE27" s="192"/>
    </row>
    <row r="28" spans="2:71" s="1" customFormat="1" ht="12.75">
      <c r="B28" s="30"/>
      <c r="L28" s="201" t="s">
        <v>33</v>
      </c>
      <c r="M28" s="201"/>
      <c r="N28" s="201"/>
      <c r="O28" s="201"/>
      <c r="P28" s="201"/>
      <c r="W28" s="201" t="s">
        <v>34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35</v>
      </c>
      <c r="AL28" s="201"/>
      <c r="AM28" s="201"/>
      <c r="AN28" s="201"/>
      <c r="AO28" s="201"/>
      <c r="AR28" s="30"/>
      <c r="BE28" s="192"/>
    </row>
    <row r="29" spans="2:71" s="2" customFormat="1" ht="14.45" customHeight="1">
      <c r="B29" s="33"/>
      <c r="D29" s="25" t="s">
        <v>36</v>
      </c>
      <c r="F29" s="25" t="s">
        <v>37</v>
      </c>
      <c r="L29" s="184">
        <v>0.21</v>
      </c>
      <c r="M29" s="185"/>
      <c r="N29" s="185"/>
      <c r="O29" s="185"/>
      <c r="P29" s="185"/>
      <c r="W29" s="186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6">
        <f>ROUND(AV94, 2)</f>
        <v>0</v>
      </c>
      <c r="AL29" s="185"/>
      <c r="AM29" s="185"/>
      <c r="AN29" s="185"/>
      <c r="AO29" s="185"/>
      <c r="AR29" s="33"/>
      <c r="BE29" s="193"/>
    </row>
    <row r="30" spans="2:71" s="2" customFormat="1" ht="14.45" customHeight="1">
      <c r="B30" s="33"/>
      <c r="F30" s="25" t="s">
        <v>38</v>
      </c>
      <c r="L30" s="184">
        <v>0.12</v>
      </c>
      <c r="M30" s="185"/>
      <c r="N30" s="185"/>
      <c r="O30" s="185"/>
      <c r="P30" s="185"/>
      <c r="W30" s="186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6">
        <f>ROUND(AW94, 2)</f>
        <v>0</v>
      </c>
      <c r="AL30" s="185"/>
      <c r="AM30" s="185"/>
      <c r="AN30" s="185"/>
      <c r="AO30" s="185"/>
      <c r="AR30" s="33"/>
      <c r="BE30" s="193"/>
    </row>
    <row r="31" spans="2:71" s="2" customFormat="1" ht="14.45" hidden="1" customHeight="1">
      <c r="B31" s="33"/>
      <c r="F31" s="25" t="s">
        <v>39</v>
      </c>
      <c r="L31" s="184">
        <v>0.21</v>
      </c>
      <c r="M31" s="185"/>
      <c r="N31" s="185"/>
      <c r="O31" s="185"/>
      <c r="P31" s="185"/>
      <c r="W31" s="186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6">
        <v>0</v>
      </c>
      <c r="AL31" s="185"/>
      <c r="AM31" s="185"/>
      <c r="AN31" s="185"/>
      <c r="AO31" s="185"/>
      <c r="AR31" s="33"/>
      <c r="BE31" s="193"/>
    </row>
    <row r="32" spans="2:71" s="2" customFormat="1" ht="14.45" hidden="1" customHeight="1">
      <c r="B32" s="33"/>
      <c r="F32" s="25" t="s">
        <v>40</v>
      </c>
      <c r="L32" s="184">
        <v>0.12</v>
      </c>
      <c r="M32" s="185"/>
      <c r="N32" s="185"/>
      <c r="O32" s="185"/>
      <c r="P32" s="185"/>
      <c r="W32" s="186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6">
        <v>0</v>
      </c>
      <c r="AL32" s="185"/>
      <c r="AM32" s="185"/>
      <c r="AN32" s="185"/>
      <c r="AO32" s="185"/>
      <c r="AR32" s="33"/>
      <c r="BE32" s="193"/>
    </row>
    <row r="33" spans="2:57" s="2" customFormat="1" ht="14.45" hidden="1" customHeight="1">
      <c r="B33" s="33"/>
      <c r="F33" s="25" t="s">
        <v>41</v>
      </c>
      <c r="L33" s="184">
        <v>0</v>
      </c>
      <c r="M33" s="185"/>
      <c r="N33" s="185"/>
      <c r="O33" s="185"/>
      <c r="P33" s="185"/>
      <c r="W33" s="186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6">
        <v>0</v>
      </c>
      <c r="AL33" s="185"/>
      <c r="AM33" s="185"/>
      <c r="AN33" s="185"/>
      <c r="AO33" s="185"/>
      <c r="AR33" s="33"/>
      <c r="BE33" s="193"/>
    </row>
    <row r="34" spans="2:57" s="1" customFormat="1" ht="6.95" customHeight="1">
      <c r="B34" s="30"/>
      <c r="AR34" s="30"/>
      <c r="BE34" s="192"/>
    </row>
    <row r="35" spans="2:57" s="1" customFormat="1" ht="25.9" customHeight="1">
      <c r="B35" s="30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190" t="s">
        <v>44</v>
      </c>
      <c r="Y35" s="188"/>
      <c r="Z35" s="188"/>
      <c r="AA35" s="188"/>
      <c r="AB35" s="188"/>
      <c r="AC35" s="36"/>
      <c r="AD35" s="36"/>
      <c r="AE35" s="36"/>
      <c r="AF35" s="36"/>
      <c r="AG35" s="36"/>
      <c r="AH35" s="36"/>
      <c r="AI35" s="36"/>
      <c r="AJ35" s="36"/>
      <c r="AK35" s="187">
        <f>SUM(AK26:AK33)</f>
        <v>0</v>
      </c>
      <c r="AL35" s="188"/>
      <c r="AM35" s="188"/>
      <c r="AN35" s="188"/>
      <c r="AO35" s="189"/>
      <c r="AP35" s="34"/>
      <c r="AQ35" s="34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0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0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0" t="s">
        <v>47</v>
      </c>
      <c r="AI60" s="32"/>
      <c r="AJ60" s="32"/>
      <c r="AK60" s="32"/>
      <c r="AL60" s="32"/>
      <c r="AM60" s="40" t="s">
        <v>48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0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0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0" t="s">
        <v>47</v>
      </c>
      <c r="AI75" s="32"/>
      <c r="AJ75" s="32"/>
      <c r="AK75" s="32"/>
      <c r="AL75" s="32"/>
      <c r="AM75" s="40" t="s">
        <v>48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30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30"/>
    </row>
    <row r="82" spans="1:91" s="1" customFormat="1" ht="24.95" customHeight="1">
      <c r="B82" s="30"/>
      <c r="C82" s="19" t="s">
        <v>51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5"/>
      <c r="C84" s="25" t="s">
        <v>13</v>
      </c>
      <c r="L84" s="3" t="str">
        <f>K5</f>
        <v>SO1-1</v>
      </c>
      <c r="AR84" s="45"/>
    </row>
    <row r="85" spans="1:91" s="4" customFormat="1" ht="36.950000000000003" customHeight="1">
      <c r="B85" s="46"/>
      <c r="C85" s="47" t="s">
        <v>16</v>
      </c>
      <c r="L85" s="216" t="str">
        <f>K6</f>
        <v>Rekonstrukce MVN Smíchov v k.ú. Těchobuz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R85" s="46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8" t="str">
        <f>IF(K8="","",K8)</f>
        <v xml:space="preserve"> </v>
      </c>
      <c r="AI87" s="25" t="s">
        <v>22</v>
      </c>
      <c r="AM87" s="218" t="str">
        <f>IF(AN8= "","",AN8)</f>
        <v>Vyplň údaj</v>
      </c>
      <c r="AN87" s="218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28</v>
      </c>
      <c r="AM89" s="223" t="str">
        <f>IF(E17="","",E17)</f>
        <v xml:space="preserve"> </v>
      </c>
      <c r="AN89" s="224"/>
      <c r="AO89" s="224"/>
      <c r="AP89" s="224"/>
      <c r="AR89" s="30"/>
      <c r="AS89" s="219" t="s">
        <v>52</v>
      </c>
      <c r="AT89" s="220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30"/>
      <c r="C90" s="25" t="s">
        <v>26</v>
      </c>
      <c r="L90" s="3" t="str">
        <f>IF(E14= "Vyplň údaj","",E14)</f>
        <v/>
      </c>
      <c r="AI90" s="25" t="s">
        <v>30</v>
      </c>
      <c r="AM90" s="223" t="str">
        <f>IF(E20="","",E20)</f>
        <v xml:space="preserve"> </v>
      </c>
      <c r="AN90" s="224"/>
      <c r="AO90" s="224"/>
      <c r="AP90" s="224"/>
      <c r="AR90" s="30"/>
      <c r="AS90" s="221"/>
      <c r="AT90" s="222"/>
      <c r="BD90" s="52"/>
    </row>
    <row r="91" spans="1:91" s="1" customFormat="1" ht="10.9" customHeight="1">
      <c r="B91" s="30"/>
      <c r="AR91" s="30"/>
      <c r="AS91" s="221"/>
      <c r="AT91" s="222"/>
      <c r="BD91" s="52"/>
    </row>
    <row r="92" spans="1:91" s="1" customFormat="1" ht="29.25" customHeight="1">
      <c r="B92" s="30"/>
      <c r="C92" s="210" t="s">
        <v>53</v>
      </c>
      <c r="D92" s="211"/>
      <c r="E92" s="211"/>
      <c r="F92" s="211"/>
      <c r="G92" s="211"/>
      <c r="H92" s="53"/>
      <c r="I92" s="213" t="s">
        <v>54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2" t="s">
        <v>55</v>
      </c>
      <c r="AH92" s="211"/>
      <c r="AI92" s="211"/>
      <c r="AJ92" s="211"/>
      <c r="AK92" s="211"/>
      <c r="AL92" s="211"/>
      <c r="AM92" s="211"/>
      <c r="AN92" s="213" t="s">
        <v>56</v>
      </c>
      <c r="AO92" s="211"/>
      <c r="AP92" s="214"/>
      <c r="AQ92" s="54" t="s">
        <v>57</v>
      </c>
      <c r="AR92" s="30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30"/>
      <c r="AR93" s="30"/>
      <c r="AS93" s="58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5">
        <f>ROUND(AG95+AG100,2)</f>
        <v>0</v>
      </c>
      <c r="AH94" s="205"/>
      <c r="AI94" s="205"/>
      <c r="AJ94" s="205"/>
      <c r="AK94" s="205"/>
      <c r="AL94" s="205"/>
      <c r="AM94" s="205"/>
      <c r="AN94" s="206">
        <f t="shared" ref="AN94:AN100" si="0">SUM(AG94,AT94)</f>
        <v>0</v>
      </c>
      <c r="AO94" s="206"/>
      <c r="AP94" s="206"/>
      <c r="AQ94" s="63" t="s">
        <v>1</v>
      </c>
      <c r="AR94" s="59"/>
      <c r="AS94" s="64">
        <f>ROUND(AS95+AS100,2)</f>
        <v>0</v>
      </c>
      <c r="AT94" s="65">
        <f t="shared" ref="AT94:AT100" si="1">ROUND(SUM(AV94:AW94),2)</f>
        <v>0</v>
      </c>
      <c r="AU94" s="66">
        <f>ROUND(AU95+AU100,5)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ROUND(AZ95+AZ100,2)</f>
        <v>0</v>
      </c>
      <c r="BA94" s="65">
        <f>ROUND(BA95+BA100,2)</f>
        <v>0</v>
      </c>
      <c r="BB94" s="65">
        <f>ROUND(BB95+BB100,2)</f>
        <v>0</v>
      </c>
      <c r="BC94" s="65">
        <f>ROUND(BC95+BC100,2)</f>
        <v>0</v>
      </c>
      <c r="BD94" s="67">
        <f>ROUND(BD95+BD100,2)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5</v>
      </c>
      <c r="BX94" s="68" t="s">
        <v>75</v>
      </c>
      <c r="CL94" s="68" t="s">
        <v>1</v>
      </c>
    </row>
    <row r="95" spans="1:91" s="6" customFormat="1" ht="16.5" customHeight="1">
      <c r="B95" s="70"/>
      <c r="C95" s="71"/>
      <c r="D95" s="204" t="s">
        <v>76</v>
      </c>
      <c r="E95" s="204"/>
      <c r="F95" s="204"/>
      <c r="G95" s="204"/>
      <c r="H95" s="204"/>
      <c r="I95" s="72"/>
      <c r="J95" s="204" t="s">
        <v>77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15">
        <f>ROUND(SUM(AG96:AG99),2)</f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73" t="s">
        <v>78</v>
      </c>
      <c r="AR95" s="70"/>
      <c r="AS95" s="74">
        <f>ROUND(SUM(AS96:AS99),2)</f>
        <v>0</v>
      </c>
      <c r="AT95" s="75">
        <f t="shared" si="1"/>
        <v>0</v>
      </c>
      <c r="AU95" s="76">
        <f>ROUND(SUM(AU96:AU99),5)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ROUND(SUM(AZ96:AZ99),2)</f>
        <v>0</v>
      </c>
      <c r="BA95" s="75">
        <f>ROUND(SUM(BA96:BA99),2)</f>
        <v>0</v>
      </c>
      <c r="BB95" s="75">
        <f>ROUND(SUM(BB96:BB99),2)</f>
        <v>0</v>
      </c>
      <c r="BC95" s="75">
        <f>ROUND(SUM(BC96:BC99),2)</f>
        <v>0</v>
      </c>
      <c r="BD95" s="77">
        <f>ROUND(SUM(BD96:BD99),2)</f>
        <v>0</v>
      </c>
      <c r="BS95" s="78" t="s">
        <v>71</v>
      </c>
      <c r="BT95" s="78" t="s">
        <v>79</v>
      </c>
      <c r="BU95" s="78" t="s">
        <v>73</v>
      </c>
      <c r="BV95" s="78" t="s">
        <v>74</v>
      </c>
      <c r="BW95" s="78" t="s">
        <v>80</v>
      </c>
      <c r="BX95" s="78" t="s">
        <v>5</v>
      </c>
      <c r="CL95" s="78" t="s">
        <v>1</v>
      </c>
      <c r="CM95" s="78" t="s">
        <v>72</v>
      </c>
    </row>
    <row r="96" spans="1:91" s="3" customFormat="1" ht="16.5" customHeight="1">
      <c r="A96" s="79" t="s">
        <v>81</v>
      </c>
      <c r="B96" s="45"/>
      <c r="C96" s="9"/>
      <c r="D96" s="9"/>
      <c r="E96" s="209" t="s">
        <v>79</v>
      </c>
      <c r="F96" s="209"/>
      <c r="G96" s="209"/>
      <c r="H96" s="209"/>
      <c r="I96" s="209"/>
      <c r="J96" s="9"/>
      <c r="K96" s="209" t="s">
        <v>82</v>
      </c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7">
        <f>'1 - Přípravné práce'!J32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80" t="s">
        <v>83</v>
      </c>
      <c r="AR96" s="45"/>
      <c r="AS96" s="81">
        <v>0</v>
      </c>
      <c r="AT96" s="82">
        <f t="shared" si="1"/>
        <v>0</v>
      </c>
      <c r="AU96" s="83">
        <f>'1 - Přípravné práce'!P124</f>
        <v>0</v>
      </c>
      <c r="AV96" s="82">
        <f>'1 - Přípravné práce'!J35</f>
        <v>0</v>
      </c>
      <c r="AW96" s="82">
        <f>'1 - Přípravné práce'!J36</f>
        <v>0</v>
      </c>
      <c r="AX96" s="82">
        <f>'1 - Přípravné práce'!J37</f>
        <v>0</v>
      </c>
      <c r="AY96" s="82">
        <f>'1 - Přípravné práce'!J38</f>
        <v>0</v>
      </c>
      <c r="AZ96" s="82">
        <f>'1 - Přípravné práce'!F35</f>
        <v>0</v>
      </c>
      <c r="BA96" s="82">
        <f>'1 - Přípravné práce'!F36</f>
        <v>0</v>
      </c>
      <c r="BB96" s="82">
        <f>'1 - Přípravné práce'!F37</f>
        <v>0</v>
      </c>
      <c r="BC96" s="82">
        <f>'1 - Přípravné práce'!F38</f>
        <v>0</v>
      </c>
      <c r="BD96" s="84">
        <f>'1 - Přípravné práce'!F39</f>
        <v>0</v>
      </c>
      <c r="BT96" s="23" t="s">
        <v>84</v>
      </c>
      <c r="BV96" s="23" t="s">
        <v>74</v>
      </c>
      <c r="BW96" s="23" t="s">
        <v>85</v>
      </c>
      <c r="BX96" s="23" t="s">
        <v>80</v>
      </c>
      <c r="CL96" s="23" t="s">
        <v>1</v>
      </c>
    </row>
    <row r="97" spans="1:91" s="3" customFormat="1" ht="16.5" customHeight="1">
      <c r="A97" s="79" t="s">
        <v>81</v>
      </c>
      <c r="B97" s="45"/>
      <c r="C97" s="9"/>
      <c r="D97" s="9"/>
      <c r="E97" s="209" t="s">
        <v>84</v>
      </c>
      <c r="F97" s="209"/>
      <c r="G97" s="209"/>
      <c r="H97" s="209"/>
      <c r="I97" s="209"/>
      <c r="J97" s="9"/>
      <c r="K97" s="209" t="s">
        <v>86</v>
      </c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7">
        <f>'2 - Zemní práce'!J32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80" t="s">
        <v>83</v>
      </c>
      <c r="AR97" s="45"/>
      <c r="AS97" s="81">
        <v>0</v>
      </c>
      <c r="AT97" s="82">
        <f t="shared" si="1"/>
        <v>0</v>
      </c>
      <c r="AU97" s="83">
        <f>'2 - Zemní práce'!P124</f>
        <v>0</v>
      </c>
      <c r="AV97" s="82">
        <f>'2 - Zemní práce'!J35</f>
        <v>0</v>
      </c>
      <c r="AW97" s="82">
        <f>'2 - Zemní práce'!J36</f>
        <v>0</v>
      </c>
      <c r="AX97" s="82">
        <f>'2 - Zemní práce'!J37</f>
        <v>0</v>
      </c>
      <c r="AY97" s="82">
        <f>'2 - Zemní práce'!J38</f>
        <v>0</v>
      </c>
      <c r="AZ97" s="82">
        <f>'2 - Zemní práce'!F35</f>
        <v>0</v>
      </c>
      <c r="BA97" s="82">
        <f>'2 - Zemní práce'!F36</f>
        <v>0</v>
      </c>
      <c r="BB97" s="82">
        <f>'2 - Zemní práce'!F37</f>
        <v>0</v>
      </c>
      <c r="BC97" s="82">
        <f>'2 - Zemní práce'!F38</f>
        <v>0</v>
      </c>
      <c r="BD97" s="84">
        <f>'2 - Zemní práce'!F39</f>
        <v>0</v>
      </c>
      <c r="BT97" s="23" t="s">
        <v>84</v>
      </c>
      <c r="BV97" s="23" t="s">
        <v>74</v>
      </c>
      <c r="BW97" s="23" t="s">
        <v>87</v>
      </c>
      <c r="BX97" s="23" t="s">
        <v>80</v>
      </c>
      <c r="CL97" s="23" t="s">
        <v>1</v>
      </c>
    </row>
    <row r="98" spans="1:91" s="3" customFormat="1" ht="16.5" customHeight="1">
      <c r="A98" s="79" t="s">
        <v>81</v>
      </c>
      <c r="B98" s="45"/>
      <c r="C98" s="9"/>
      <c r="D98" s="9"/>
      <c r="E98" s="209" t="s">
        <v>88</v>
      </c>
      <c r="F98" s="209"/>
      <c r="G98" s="209"/>
      <c r="H98" s="209"/>
      <c r="I98" s="209"/>
      <c r="J98" s="9"/>
      <c r="K98" s="209" t="s">
        <v>89</v>
      </c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7">
        <f>'3 - Sdružený objekt'!J32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80" t="s">
        <v>83</v>
      </c>
      <c r="AR98" s="45"/>
      <c r="AS98" s="81">
        <v>0</v>
      </c>
      <c r="AT98" s="82">
        <f t="shared" si="1"/>
        <v>0</v>
      </c>
      <c r="AU98" s="83">
        <f>'3 - Sdružený objekt'!P127</f>
        <v>0</v>
      </c>
      <c r="AV98" s="82">
        <f>'3 - Sdružený objekt'!J35</f>
        <v>0</v>
      </c>
      <c r="AW98" s="82">
        <f>'3 - Sdružený objekt'!J36</f>
        <v>0</v>
      </c>
      <c r="AX98" s="82">
        <f>'3 - Sdružený objekt'!J37</f>
        <v>0</v>
      </c>
      <c r="AY98" s="82">
        <f>'3 - Sdružený objekt'!J38</f>
        <v>0</v>
      </c>
      <c r="AZ98" s="82">
        <f>'3 - Sdružený objekt'!F35</f>
        <v>0</v>
      </c>
      <c r="BA98" s="82">
        <f>'3 - Sdružený objekt'!F36</f>
        <v>0</v>
      </c>
      <c r="BB98" s="82">
        <f>'3 - Sdružený objekt'!F37</f>
        <v>0</v>
      </c>
      <c r="BC98" s="82">
        <f>'3 - Sdružený objekt'!F38</f>
        <v>0</v>
      </c>
      <c r="BD98" s="84">
        <f>'3 - Sdružený objekt'!F39</f>
        <v>0</v>
      </c>
      <c r="BT98" s="23" t="s">
        <v>84</v>
      </c>
      <c r="BV98" s="23" t="s">
        <v>74</v>
      </c>
      <c r="BW98" s="23" t="s">
        <v>90</v>
      </c>
      <c r="BX98" s="23" t="s">
        <v>80</v>
      </c>
      <c r="CL98" s="23" t="s">
        <v>1</v>
      </c>
    </row>
    <row r="99" spans="1:91" s="3" customFormat="1" ht="16.5" customHeight="1">
      <c r="A99" s="79" t="s">
        <v>81</v>
      </c>
      <c r="B99" s="45"/>
      <c r="C99" s="9"/>
      <c r="D99" s="9"/>
      <c r="E99" s="209" t="s">
        <v>91</v>
      </c>
      <c r="F99" s="209"/>
      <c r="G99" s="209"/>
      <c r="H99" s="209"/>
      <c r="I99" s="209"/>
      <c r="J99" s="9"/>
      <c r="K99" s="209" t="s">
        <v>92</v>
      </c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7">
        <f>'4 - Dokončovací práce'!J32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80" t="s">
        <v>83</v>
      </c>
      <c r="AR99" s="45"/>
      <c r="AS99" s="81">
        <v>0</v>
      </c>
      <c r="AT99" s="82">
        <f t="shared" si="1"/>
        <v>0</v>
      </c>
      <c r="AU99" s="83">
        <f>'4 - Dokončovací práce'!P123</f>
        <v>0</v>
      </c>
      <c r="AV99" s="82">
        <f>'4 - Dokončovací práce'!J35</f>
        <v>0</v>
      </c>
      <c r="AW99" s="82">
        <f>'4 - Dokončovací práce'!J36</f>
        <v>0</v>
      </c>
      <c r="AX99" s="82">
        <f>'4 - Dokončovací práce'!J37</f>
        <v>0</v>
      </c>
      <c r="AY99" s="82">
        <f>'4 - Dokončovací práce'!J38</f>
        <v>0</v>
      </c>
      <c r="AZ99" s="82">
        <f>'4 - Dokončovací práce'!F35</f>
        <v>0</v>
      </c>
      <c r="BA99" s="82">
        <f>'4 - Dokončovací práce'!F36</f>
        <v>0</v>
      </c>
      <c r="BB99" s="82">
        <f>'4 - Dokončovací práce'!F37</f>
        <v>0</v>
      </c>
      <c r="BC99" s="82">
        <f>'4 - Dokončovací práce'!F38</f>
        <v>0</v>
      </c>
      <c r="BD99" s="84">
        <f>'4 - Dokončovací práce'!F39</f>
        <v>0</v>
      </c>
      <c r="BT99" s="23" t="s">
        <v>84</v>
      </c>
      <c r="BV99" s="23" t="s">
        <v>74</v>
      </c>
      <c r="BW99" s="23" t="s">
        <v>93</v>
      </c>
      <c r="BX99" s="23" t="s">
        <v>80</v>
      </c>
      <c r="CL99" s="23" t="s">
        <v>1</v>
      </c>
    </row>
    <row r="100" spans="1:91" s="6" customFormat="1" ht="16.5" customHeight="1">
      <c r="A100" s="79" t="s">
        <v>81</v>
      </c>
      <c r="B100" s="70"/>
      <c r="C100" s="71"/>
      <c r="D100" s="204" t="s">
        <v>94</v>
      </c>
      <c r="E100" s="204"/>
      <c r="F100" s="204"/>
      <c r="G100" s="204"/>
      <c r="H100" s="204"/>
      <c r="I100" s="72"/>
      <c r="J100" s="204" t="s">
        <v>95</v>
      </c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2">
        <f>'02 - Vedlejší rozpočtové ...'!J30</f>
        <v>0</v>
      </c>
      <c r="AH100" s="203"/>
      <c r="AI100" s="203"/>
      <c r="AJ100" s="203"/>
      <c r="AK100" s="203"/>
      <c r="AL100" s="203"/>
      <c r="AM100" s="203"/>
      <c r="AN100" s="202">
        <f t="shared" si="0"/>
        <v>0</v>
      </c>
      <c r="AO100" s="203"/>
      <c r="AP100" s="203"/>
      <c r="AQ100" s="73" t="s">
        <v>78</v>
      </c>
      <c r="AR100" s="70"/>
      <c r="AS100" s="85">
        <v>0</v>
      </c>
      <c r="AT100" s="86">
        <f t="shared" si="1"/>
        <v>0</v>
      </c>
      <c r="AU100" s="87">
        <f>'02 - Vedlejší rozpočtové ...'!P119</f>
        <v>0</v>
      </c>
      <c r="AV100" s="86">
        <f>'02 - Vedlejší rozpočtové ...'!J33</f>
        <v>0</v>
      </c>
      <c r="AW100" s="86">
        <f>'02 - Vedlejší rozpočtové ...'!J34</f>
        <v>0</v>
      </c>
      <c r="AX100" s="86">
        <f>'02 - Vedlejší rozpočtové ...'!J35</f>
        <v>0</v>
      </c>
      <c r="AY100" s="86">
        <f>'02 - Vedlejší rozpočtové ...'!J36</f>
        <v>0</v>
      </c>
      <c r="AZ100" s="86">
        <f>'02 - Vedlejší rozpočtové ...'!F33</f>
        <v>0</v>
      </c>
      <c r="BA100" s="86">
        <f>'02 - Vedlejší rozpočtové ...'!F34</f>
        <v>0</v>
      </c>
      <c r="BB100" s="86">
        <f>'02 - Vedlejší rozpočtové ...'!F35</f>
        <v>0</v>
      </c>
      <c r="BC100" s="86">
        <f>'02 - Vedlejší rozpočtové ...'!F36</f>
        <v>0</v>
      </c>
      <c r="BD100" s="88">
        <f>'02 - Vedlejší rozpočtové ...'!F37</f>
        <v>0</v>
      </c>
      <c r="BT100" s="78" t="s">
        <v>79</v>
      </c>
      <c r="BV100" s="78" t="s">
        <v>74</v>
      </c>
      <c r="BW100" s="78" t="s">
        <v>96</v>
      </c>
      <c r="BX100" s="78" t="s">
        <v>5</v>
      </c>
      <c r="CL100" s="78" t="s">
        <v>1</v>
      </c>
      <c r="CM100" s="78" t="s">
        <v>84</v>
      </c>
    </row>
    <row r="101" spans="1:91" s="1" customFormat="1" ht="30" customHeight="1">
      <c r="B101" s="30"/>
      <c r="AR101" s="30"/>
    </row>
    <row r="102" spans="1:91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30"/>
    </row>
  </sheetData>
  <sheetProtection algorithmName="SHA-512" hashValue="yS9urezsZCKXqbhHWq7SWfyFxTw8k2Pv6NlT0WOQs/T4uqc5DKGs3Himq8QLvu914nc1+nSVPDhi4AM4tjIaKA==" saltValue="pCgLa3P2IETuQjFN8AN7JQ==" spinCount="100000" sheet="1" objects="1" scenarios="1" formatColumns="0" formatRows="0"/>
  <mergeCells count="62">
    <mergeCell ref="AS89:AT91"/>
    <mergeCell ref="AM89:AP89"/>
    <mergeCell ref="AM90:AP90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D100:H100"/>
    <mergeCell ref="J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W30:AE30"/>
    <mergeCell ref="AK30:AO30"/>
    <mergeCell ref="L30:P30"/>
    <mergeCell ref="AK31:AO31"/>
    <mergeCell ref="AN100:AP100"/>
    <mergeCell ref="AG100:AM100"/>
    <mergeCell ref="K97:AF97"/>
    <mergeCell ref="AN97:AP97"/>
    <mergeCell ref="L85:AJ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</mergeCells>
  <hyperlinks>
    <hyperlink ref="A96" location="'1 - Přípravné práce'!C2" display="/" xr:uid="{00000000-0004-0000-0000-000000000000}"/>
    <hyperlink ref="A97" location="'2 - Zemní práce'!C2" display="/" xr:uid="{00000000-0004-0000-0000-000001000000}"/>
    <hyperlink ref="A98" location="'3 - Sdružený objekt'!C2" display="/" xr:uid="{00000000-0004-0000-0000-000002000000}"/>
    <hyperlink ref="A99" location="'4 - Dokončovací práce'!C2" display="/" xr:uid="{00000000-0004-0000-0000-000003000000}"/>
    <hyperlink ref="A100" location="'02 - Vedlejší rozpočtové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6"/>
  <sheetViews>
    <sheetView showGridLines="0" tabSelected="1" topLeftCell="A99" workbookViewId="0">
      <selection activeCell="F129" sqref="F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85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97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6" t="str">
        <f>'Rekapitulace stavby'!K6</f>
        <v>Rekonstrukce MVN Smíchov v k.ú. Těchobuz</v>
      </c>
      <c r="F7" s="227"/>
      <c r="G7" s="227"/>
      <c r="H7" s="227"/>
      <c r="L7" s="18"/>
    </row>
    <row r="8" spans="2:46" ht="12" customHeight="1">
      <c r="B8" s="18"/>
      <c r="D8" s="25" t="s">
        <v>98</v>
      </c>
      <c r="L8" s="18"/>
    </row>
    <row r="9" spans="2:46" s="1" customFormat="1" ht="16.5" customHeight="1">
      <c r="B9" s="30"/>
      <c r="E9" s="226" t="s">
        <v>99</v>
      </c>
      <c r="F9" s="225"/>
      <c r="G9" s="225"/>
      <c r="H9" s="225"/>
      <c r="L9" s="30"/>
    </row>
    <row r="10" spans="2:46" s="1" customFormat="1" ht="12" customHeight="1">
      <c r="B10" s="30"/>
      <c r="D10" s="25" t="s">
        <v>100</v>
      </c>
      <c r="L10" s="30"/>
    </row>
    <row r="11" spans="2:46" s="1" customFormat="1" ht="16.5" customHeight="1">
      <c r="B11" s="30"/>
      <c r="E11" s="216" t="s">
        <v>101</v>
      </c>
      <c r="F11" s="225"/>
      <c r="G11" s="225"/>
      <c r="H11" s="225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102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21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8" t="str">
        <f>'Rekapitulace stavby'!E14</f>
        <v>Vyplň údaj</v>
      </c>
      <c r="F20" s="194"/>
      <c r="G20" s="194"/>
      <c r="H20" s="194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21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21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ROUND(J124,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ROUND((SUM(BE124:BE175)),  2)</f>
        <v>0</v>
      </c>
      <c r="I35" s="94">
        <v>0.21</v>
      </c>
      <c r="J35" s="82">
        <f>ROUND(((SUM(BE124:BE175))*I35),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ROUND((SUM(BF124:BF175)),  2)</f>
        <v>0</v>
      </c>
      <c r="I36" s="94">
        <v>0.12</v>
      </c>
      <c r="J36" s="82">
        <f>ROUND(((SUM(BF124:BF175))*I36),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ROUND((SUM(BG124:BG175)),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ROUND((SUM(BH124:BH175)),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ROUND((SUM(BI124:BI175)),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6" t="str">
        <f>E7</f>
        <v>Rekonstrukce MVN Smíchov v k.ú. Těchobuz</v>
      </c>
      <c r="F85" s="227"/>
      <c r="G85" s="227"/>
      <c r="H85" s="227"/>
      <c r="L85" s="30"/>
    </row>
    <row r="86" spans="2:12" ht="12" customHeight="1">
      <c r="B86" s="18"/>
      <c r="C86" s="25" t="s">
        <v>98</v>
      </c>
      <c r="L86" s="18"/>
    </row>
    <row r="87" spans="2:12" s="1" customFormat="1" ht="16.5" customHeight="1">
      <c r="B87" s="30"/>
      <c r="E87" s="226" t="s">
        <v>99</v>
      </c>
      <c r="F87" s="225"/>
      <c r="G87" s="225"/>
      <c r="H87" s="225"/>
      <c r="L87" s="30"/>
    </row>
    <row r="88" spans="2:12" s="1" customFormat="1" ht="12" customHeight="1">
      <c r="B88" s="30"/>
      <c r="C88" s="25" t="s">
        <v>100</v>
      </c>
      <c r="L88" s="30"/>
    </row>
    <row r="89" spans="2:12" s="1" customFormat="1" ht="16.5" customHeight="1">
      <c r="B89" s="30"/>
      <c r="E89" s="216" t="str">
        <f>E11</f>
        <v>1 - Přípravné práce</v>
      </c>
      <c r="F89" s="225"/>
      <c r="G89" s="225"/>
      <c r="H89" s="225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 xml:space="preserve"> 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104</v>
      </c>
      <c r="D96" s="95"/>
      <c r="E96" s="95"/>
      <c r="F96" s="95"/>
      <c r="G96" s="95"/>
      <c r="H96" s="95"/>
      <c r="I96" s="95"/>
      <c r="J96" s="104" t="s">
        <v>105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106</v>
      </c>
      <c r="J98" s="62">
        <f>J124</f>
        <v>0</v>
      </c>
      <c r="L98" s="30"/>
      <c r="AU98" s="15" t="s">
        <v>107</v>
      </c>
    </row>
    <row r="99" spans="2:47" s="8" customFormat="1" ht="24.95" customHeight="1">
      <c r="B99" s="106"/>
      <c r="D99" s="107" t="s">
        <v>108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47" s="9" customFormat="1" ht="19.899999999999999" customHeight="1">
      <c r="B100" s="110"/>
      <c r="D100" s="111" t="s">
        <v>109</v>
      </c>
      <c r="E100" s="112"/>
      <c r="F100" s="112"/>
      <c r="G100" s="112"/>
      <c r="H100" s="112"/>
      <c r="I100" s="112"/>
      <c r="J100" s="113">
        <f>J126</f>
        <v>0</v>
      </c>
      <c r="L100" s="110"/>
    </row>
    <row r="101" spans="2:47" s="9" customFormat="1" ht="19.899999999999999" customHeight="1">
      <c r="B101" s="110"/>
      <c r="D101" s="111" t="s">
        <v>110</v>
      </c>
      <c r="E101" s="112"/>
      <c r="F101" s="112"/>
      <c r="G101" s="112"/>
      <c r="H101" s="112"/>
      <c r="I101" s="112"/>
      <c r="J101" s="113">
        <f>J168</f>
        <v>0</v>
      </c>
      <c r="L101" s="110"/>
    </row>
    <row r="102" spans="2:47" s="9" customFormat="1" ht="19.899999999999999" customHeight="1">
      <c r="B102" s="110"/>
      <c r="D102" s="111" t="s">
        <v>111</v>
      </c>
      <c r="E102" s="112"/>
      <c r="F102" s="112"/>
      <c r="G102" s="112"/>
      <c r="H102" s="112"/>
      <c r="I102" s="112"/>
      <c r="J102" s="113">
        <f>J173</f>
        <v>0</v>
      </c>
      <c r="L102" s="110"/>
    </row>
    <row r="103" spans="2:47" s="1" customFormat="1" ht="21.75" customHeight="1">
      <c r="B103" s="30"/>
      <c r="L103" s="30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0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0"/>
    </row>
    <row r="109" spans="2:47" s="1" customFormat="1" ht="24.95" customHeight="1">
      <c r="B109" s="30"/>
      <c r="C109" s="19" t="s">
        <v>112</v>
      </c>
      <c r="L109" s="30"/>
    </row>
    <row r="110" spans="2:47" s="1" customFormat="1" ht="6.95" customHeight="1">
      <c r="B110" s="30"/>
      <c r="L110" s="30"/>
    </row>
    <row r="111" spans="2:47" s="1" customFormat="1" ht="12" customHeight="1">
      <c r="B111" s="30"/>
      <c r="C111" s="25" t="s">
        <v>16</v>
      </c>
      <c r="L111" s="30"/>
    </row>
    <row r="112" spans="2:47" s="1" customFormat="1" ht="16.5" customHeight="1">
      <c r="B112" s="30"/>
      <c r="E112" s="226" t="str">
        <f>E7</f>
        <v>Rekonstrukce MVN Smíchov v k.ú. Těchobuz</v>
      </c>
      <c r="F112" s="227"/>
      <c r="G112" s="227"/>
      <c r="H112" s="227"/>
      <c r="L112" s="30"/>
    </row>
    <row r="113" spans="2:65" ht="12" customHeight="1">
      <c r="B113" s="18"/>
      <c r="C113" s="25" t="s">
        <v>98</v>
      </c>
      <c r="L113" s="18"/>
    </row>
    <row r="114" spans="2:65" s="1" customFormat="1" ht="16.5" customHeight="1">
      <c r="B114" s="30"/>
      <c r="E114" s="226" t="s">
        <v>99</v>
      </c>
      <c r="F114" s="225"/>
      <c r="G114" s="225"/>
      <c r="H114" s="225"/>
      <c r="L114" s="30"/>
    </row>
    <row r="115" spans="2:65" s="1" customFormat="1" ht="12" customHeight="1">
      <c r="B115" s="30"/>
      <c r="C115" s="25" t="s">
        <v>100</v>
      </c>
      <c r="L115" s="30"/>
    </row>
    <row r="116" spans="2:65" s="1" customFormat="1" ht="16.5" customHeight="1">
      <c r="B116" s="30"/>
      <c r="E116" s="216" t="str">
        <f>E11</f>
        <v>1 - Přípravné práce</v>
      </c>
      <c r="F116" s="225"/>
      <c r="G116" s="225"/>
      <c r="H116" s="225"/>
      <c r="L116" s="30"/>
    </row>
    <row r="117" spans="2:65" s="1" customFormat="1" ht="6.95" customHeight="1">
      <c r="B117" s="30"/>
      <c r="L117" s="30"/>
    </row>
    <row r="118" spans="2:65" s="1" customFormat="1" ht="12" customHeight="1">
      <c r="B118" s="30"/>
      <c r="C118" s="25" t="s">
        <v>20</v>
      </c>
      <c r="F118" s="23" t="str">
        <f>F14</f>
        <v>Těchobuz</v>
      </c>
      <c r="I118" s="25" t="s">
        <v>22</v>
      </c>
      <c r="J118" s="49" t="str">
        <f>IF(J14="","",J14)</f>
        <v>Vyplň údaj</v>
      </c>
      <c r="L118" s="30"/>
    </row>
    <row r="119" spans="2:65" s="1" customFormat="1" ht="6.95" customHeight="1">
      <c r="B119" s="30"/>
      <c r="L119" s="30"/>
    </row>
    <row r="120" spans="2:65" s="1" customFormat="1" ht="15.2" customHeight="1">
      <c r="B120" s="30"/>
      <c r="C120" s="25" t="s">
        <v>23</v>
      </c>
      <c r="F120" s="23" t="str">
        <f>E17</f>
        <v xml:space="preserve"> </v>
      </c>
      <c r="I120" s="25" t="s">
        <v>28</v>
      </c>
      <c r="J120" s="28" t="str">
        <f>E23</f>
        <v xml:space="preserve"> </v>
      </c>
      <c r="L120" s="30"/>
    </row>
    <row r="121" spans="2:65" s="1" customFormat="1" ht="15.2" customHeight="1">
      <c r="B121" s="30"/>
      <c r="C121" s="25" t="s">
        <v>26</v>
      </c>
      <c r="F121" s="23" t="str">
        <f>IF(E20="","",E20)</f>
        <v>Vyplň údaj</v>
      </c>
      <c r="I121" s="25" t="s">
        <v>30</v>
      </c>
      <c r="J121" s="28" t="str">
        <f>E26</f>
        <v xml:space="preserve"> 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4"/>
      <c r="C123" s="115" t="s">
        <v>113</v>
      </c>
      <c r="D123" s="116" t="s">
        <v>57</v>
      </c>
      <c r="E123" s="116" t="s">
        <v>53</v>
      </c>
      <c r="F123" s="116" t="s">
        <v>54</v>
      </c>
      <c r="G123" s="116" t="s">
        <v>114</v>
      </c>
      <c r="H123" s="116" t="s">
        <v>115</v>
      </c>
      <c r="I123" s="116" t="s">
        <v>116</v>
      </c>
      <c r="J123" s="117" t="s">
        <v>105</v>
      </c>
      <c r="K123" s="118" t="s">
        <v>117</v>
      </c>
      <c r="L123" s="114"/>
      <c r="M123" s="55" t="s">
        <v>1</v>
      </c>
      <c r="N123" s="56" t="s">
        <v>36</v>
      </c>
      <c r="O123" s="56" t="s">
        <v>118</v>
      </c>
      <c r="P123" s="56" t="s">
        <v>119</v>
      </c>
      <c r="Q123" s="56" t="s">
        <v>120</v>
      </c>
      <c r="R123" s="56" t="s">
        <v>121</v>
      </c>
      <c r="S123" s="56" t="s">
        <v>122</v>
      </c>
      <c r="T123" s="57" t="s">
        <v>123</v>
      </c>
    </row>
    <row r="124" spans="2:65" s="1" customFormat="1" ht="22.9" customHeight="1">
      <c r="B124" s="30"/>
      <c r="C124" s="60" t="s">
        <v>124</v>
      </c>
      <c r="J124" s="119">
        <f>BK124</f>
        <v>0</v>
      </c>
      <c r="L124" s="30"/>
      <c r="M124" s="58"/>
      <c r="N124" s="50"/>
      <c r="O124" s="50"/>
      <c r="P124" s="120">
        <f>P125</f>
        <v>0</v>
      </c>
      <c r="Q124" s="50"/>
      <c r="R124" s="120">
        <f>R125</f>
        <v>0.20700000000000002</v>
      </c>
      <c r="S124" s="50"/>
      <c r="T124" s="121">
        <f>T125</f>
        <v>125.62000000000002</v>
      </c>
      <c r="AT124" s="15" t="s">
        <v>71</v>
      </c>
      <c r="AU124" s="15" t="s">
        <v>107</v>
      </c>
      <c r="BK124" s="122">
        <f>BK125</f>
        <v>0</v>
      </c>
    </row>
    <row r="125" spans="2:65" s="11" customFormat="1" ht="25.9" customHeight="1">
      <c r="B125" s="123"/>
      <c r="D125" s="124" t="s">
        <v>71</v>
      </c>
      <c r="E125" s="125" t="s">
        <v>125</v>
      </c>
      <c r="F125" s="125" t="s">
        <v>126</v>
      </c>
      <c r="I125" s="126"/>
      <c r="J125" s="127">
        <f>BK125</f>
        <v>0</v>
      </c>
      <c r="L125" s="123"/>
      <c r="M125" s="128"/>
      <c r="P125" s="129">
        <f>P126+P168+P173</f>
        <v>0</v>
      </c>
      <c r="R125" s="129">
        <f>R126+R168+R173</f>
        <v>0.20700000000000002</v>
      </c>
      <c r="T125" s="130">
        <f>T126+T168+T173</f>
        <v>125.62000000000002</v>
      </c>
      <c r="AR125" s="124" t="s">
        <v>79</v>
      </c>
      <c r="AT125" s="131" t="s">
        <v>71</v>
      </c>
      <c r="AU125" s="131" t="s">
        <v>72</v>
      </c>
      <c r="AY125" s="124" t="s">
        <v>127</v>
      </c>
      <c r="BK125" s="132">
        <f>BK126+BK168+BK173</f>
        <v>0</v>
      </c>
    </row>
    <row r="126" spans="2:65" s="11" customFormat="1" ht="22.9" customHeight="1">
      <c r="B126" s="123"/>
      <c r="D126" s="124" t="s">
        <v>71</v>
      </c>
      <c r="E126" s="133" t="s">
        <v>79</v>
      </c>
      <c r="F126" s="133" t="s">
        <v>82</v>
      </c>
      <c r="I126" s="126"/>
      <c r="J126" s="134">
        <f>BK126</f>
        <v>0</v>
      </c>
      <c r="L126" s="123"/>
      <c r="M126" s="128"/>
      <c r="P126" s="129">
        <f>SUM(P127:P167)</f>
        <v>0</v>
      </c>
      <c r="R126" s="129">
        <f>SUM(R127:R167)</f>
        <v>0.20700000000000002</v>
      </c>
      <c r="T126" s="130">
        <f>SUM(T127:T167)</f>
        <v>0</v>
      </c>
      <c r="AR126" s="124" t="s">
        <v>79</v>
      </c>
      <c r="AT126" s="131" t="s">
        <v>71</v>
      </c>
      <c r="AU126" s="131" t="s">
        <v>79</v>
      </c>
      <c r="AY126" s="124" t="s">
        <v>127</v>
      </c>
      <c r="BK126" s="132">
        <f>SUM(BK127:BK167)</f>
        <v>0</v>
      </c>
    </row>
    <row r="127" spans="2:65" s="1" customFormat="1" ht="16.5" customHeight="1">
      <c r="B127" s="30"/>
      <c r="C127" s="135" t="s">
        <v>79</v>
      </c>
      <c r="D127" s="135" t="s">
        <v>128</v>
      </c>
      <c r="E127" s="136" t="s">
        <v>129</v>
      </c>
      <c r="F127" s="137" t="s">
        <v>130</v>
      </c>
      <c r="G127" s="138" t="s">
        <v>131</v>
      </c>
      <c r="H127" s="139">
        <v>1</v>
      </c>
      <c r="I127" s="140"/>
      <c r="J127" s="141">
        <f>ROUND(I127*H127,2)</f>
        <v>0</v>
      </c>
      <c r="K127" s="142"/>
      <c r="L127" s="30"/>
      <c r="M127" s="143" t="s">
        <v>1</v>
      </c>
      <c r="N127" s="144" t="s">
        <v>37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132</v>
      </c>
      <c r="AT127" s="147" t="s">
        <v>128</v>
      </c>
      <c r="AU127" s="147" t="s">
        <v>84</v>
      </c>
      <c r="AY127" s="15" t="s">
        <v>127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5" t="s">
        <v>79</v>
      </c>
      <c r="BK127" s="148">
        <f>ROUND(I127*H127,2)</f>
        <v>0</v>
      </c>
      <c r="BL127" s="15" t="s">
        <v>132</v>
      </c>
      <c r="BM127" s="147" t="s">
        <v>133</v>
      </c>
    </row>
    <row r="128" spans="2:65" s="1" customFormat="1">
      <c r="B128" s="30"/>
      <c r="D128" s="149" t="s">
        <v>134</v>
      </c>
      <c r="F128" s="150" t="s">
        <v>130</v>
      </c>
      <c r="I128" s="151"/>
      <c r="L128" s="30"/>
      <c r="M128" s="152"/>
      <c r="T128" s="52"/>
      <c r="AT128" s="15" t="s">
        <v>134</v>
      </c>
      <c r="AU128" s="15" t="s">
        <v>84</v>
      </c>
    </row>
    <row r="129" spans="2:65" s="1" customFormat="1" ht="16.5" customHeight="1">
      <c r="B129" s="30"/>
      <c r="C129" s="135" t="s">
        <v>84</v>
      </c>
      <c r="D129" s="135" t="s">
        <v>128</v>
      </c>
      <c r="E129" s="136" t="s">
        <v>79</v>
      </c>
      <c r="F129" s="137" t="s">
        <v>135</v>
      </c>
      <c r="G129" s="138" t="s">
        <v>136</v>
      </c>
      <c r="H129" s="139">
        <v>1150</v>
      </c>
      <c r="I129" s="140"/>
      <c r="J129" s="141">
        <f>ROUND(I129*H129,2)</f>
        <v>0</v>
      </c>
      <c r="K129" s="142"/>
      <c r="L129" s="30"/>
      <c r="M129" s="143" t="s">
        <v>1</v>
      </c>
      <c r="N129" s="144" t="s">
        <v>37</v>
      </c>
      <c r="P129" s="145">
        <f>O129*H129</f>
        <v>0</v>
      </c>
      <c r="Q129" s="145">
        <v>1.8000000000000001E-4</v>
      </c>
      <c r="R129" s="145">
        <f>Q129*H129</f>
        <v>0.20700000000000002</v>
      </c>
      <c r="S129" s="145">
        <v>0</v>
      </c>
      <c r="T129" s="146">
        <f>S129*H129</f>
        <v>0</v>
      </c>
      <c r="AR129" s="147" t="s">
        <v>91</v>
      </c>
      <c r="AT129" s="147" t="s">
        <v>128</v>
      </c>
      <c r="AU129" s="147" t="s">
        <v>84</v>
      </c>
      <c r="AY129" s="15" t="s">
        <v>127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5" t="s">
        <v>79</v>
      </c>
      <c r="BK129" s="148">
        <f>ROUND(I129*H129,2)</f>
        <v>0</v>
      </c>
      <c r="BL129" s="15" t="s">
        <v>91</v>
      </c>
      <c r="BM129" s="147" t="s">
        <v>137</v>
      </c>
    </row>
    <row r="130" spans="2:65" s="1" customFormat="1">
      <c r="B130" s="30"/>
      <c r="D130" s="149" t="s">
        <v>134</v>
      </c>
      <c r="F130" s="150" t="s">
        <v>135</v>
      </c>
      <c r="I130" s="151"/>
      <c r="L130" s="30"/>
      <c r="M130" s="152"/>
      <c r="T130" s="52"/>
      <c r="AT130" s="15" t="s">
        <v>134</v>
      </c>
      <c r="AU130" s="15" t="s">
        <v>84</v>
      </c>
    </row>
    <row r="131" spans="2:65" s="12" customFormat="1">
      <c r="B131" s="153"/>
      <c r="D131" s="149" t="s">
        <v>138</v>
      </c>
      <c r="E131" s="154" t="s">
        <v>1</v>
      </c>
      <c r="F131" s="155" t="s">
        <v>139</v>
      </c>
      <c r="H131" s="154" t="s">
        <v>1</v>
      </c>
      <c r="I131" s="156"/>
      <c r="L131" s="153"/>
      <c r="M131" s="157"/>
      <c r="T131" s="158"/>
      <c r="AT131" s="154" t="s">
        <v>138</v>
      </c>
      <c r="AU131" s="154" t="s">
        <v>84</v>
      </c>
      <c r="AV131" s="12" t="s">
        <v>79</v>
      </c>
      <c r="AW131" s="12" t="s">
        <v>29</v>
      </c>
      <c r="AX131" s="12" t="s">
        <v>72</v>
      </c>
      <c r="AY131" s="154" t="s">
        <v>127</v>
      </c>
    </row>
    <row r="132" spans="2:65" s="13" customFormat="1">
      <c r="B132" s="159"/>
      <c r="D132" s="149" t="s">
        <v>138</v>
      </c>
      <c r="E132" s="160" t="s">
        <v>1</v>
      </c>
      <c r="F132" s="161" t="s">
        <v>140</v>
      </c>
      <c r="H132" s="162">
        <v>1150</v>
      </c>
      <c r="I132" s="163"/>
      <c r="L132" s="159"/>
      <c r="M132" s="164"/>
      <c r="T132" s="165"/>
      <c r="AT132" s="160" t="s">
        <v>138</v>
      </c>
      <c r="AU132" s="160" t="s">
        <v>84</v>
      </c>
      <c r="AV132" s="13" t="s">
        <v>84</v>
      </c>
      <c r="AW132" s="13" t="s">
        <v>29</v>
      </c>
      <c r="AX132" s="13" t="s">
        <v>79</v>
      </c>
      <c r="AY132" s="160" t="s">
        <v>127</v>
      </c>
    </row>
    <row r="133" spans="2:65" s="1" customFormat="1" ht="26.45" customHeight="1">
      <c r="B133" s="30"/>
      <c r="C133" s="135" t="s">
        <v>88</v>
      </c>
      <c r="D133" s="135" t="s">
        <v>128</v>
      </c>
      <c r="E133" s="136" t="s">
        <v>141</v>
      </c>
      <c r="F133" s="137" t="s">
        <v>142</v>
      </c>
      <c r="G133" s="138" t="s">
        <v>136</v>
      </c>
      <c r="H133" s="139">
        <v>1250</v>
      </c>
      <c r="I133" s="140"/>
      <c r="J133" s="141">
        <f>ROUND(I133*H133,2)</f>
        <v>0</v>
      </c>
      <c r="K133" s="142"/>
      <c r="L133" s="30"/>
      <c r="M133" s="143" t="s">
        <v>1</v>
      </c>
      <c r="N133" s="144" t="s">
        <v>37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91</v>
      </c>
      <c r="AT133" s="147" t="s">
        <v>128</v>
      </c>
      <c r="AU133" s="147" t="s">
        <v>84</v>
      </c>
      <c r="AY133" s="15" t="s">
        <v>127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5" t="s">
        <v>79</v>
      </c>
      <c r="BK133" s="148">
        <f>ROUND(I133*H133,2)</f>
        <v>0</v>
      </c>
      <c r="BL133" s="15" t="s">
        <v>91</v>
      </c>
      <c r="BM133" s="147" t="s">
        <v>143</v>
      </c>
    </row>
    <row r="134" spans="2:65" s="1" customFormat="1" ht="19.5">
      <c r="B134" s="30"/>
      <c r="D134" s="149" t="s">
        <v>134</v>
      </c>
      <c r="F134" s="150" t="s">
        <v>142</v>
      </c>
      <c r="I134" s="151"/>
      <c r="L134" s="30"/>
      <c r="M134" s="152"/>
      <c r="T134" s="52"/>
      <c r="AT134" s="15" t="s">
        <v>134</v>
      </c>
      <c r="AU134" s="15" t="s">
        <v>84</v>
      </c>
    </row>
    <row r="135" spans="2:65" s="13" customFormat="1">
      <c r="B135" s="159"/>
      <c r="D135" s="149" t="s">
        <v>138</v>
      </c>
      <c r="E135" s="160" t="s">
        <v>1</v>
      </c>
      <c r="F135" s="161" t="s">
        <v>144</v>
      </c>
      <c r="H135" s="162">
        <v>1250</v>
      </c>
      <c r="I135" s="163"/>
      <c r="L135" s="159"/>
      <c r="M135" s="164"/>
      <c r="T135" s="165"/>
      <c r="AT135" s="160" t="s">
        <v>138</v>
      </c>
      <c r="AU135" s="160" t="s">
        <v>84</v>
      </c>
      <c r="AV135" s="13" t="s">
        <v>84</v>
      </c>
      <c r="AW135" s="13" t="s">
        <v>29</v>
      </c>
      <c r="AX135" s="13" t="s">
        <v>79</v>
      </c>
      <c r="AY135" s="160" t="s">
        <v>127</v>
      </c>
    </row>
    <row r="136" spans="2:65" s="12" customFormat="1">
      <c r="B136" s="153"/>
      <c r="D136" s="149" t="s">
        <v>138</v>
      </c>
      <c r="E136" s="154" t="s">
        <v>1</v>
      </c>
      <c r="F136" s="155" t="s">
        <v>145</v>
      </c>
      <c r="H136" s="154" t="s">
        <v>1</v>
      </c>
      <c r="I136" s="156"/>
      <c r="L136" s="153"/>
      <c r="M136" s="157"/>
      <c r="T136" s="158"/>
      <c r="AT136" s="154" t="s">
        <v>138</v>
      </c>
      <c r="AU136" s="154" t="s">
        <v>84</v>
      </c>
      <c r="AV136" s="12" t="s">
        <v>79</v>
      </c>
      <c r="AW136" s="12" t="s">
        <v>29</v>
      </c>
      <c r="AX136" s="12" t="s">
        <v>72</v>
      </c>
      <c r="AY136" s="154" t="s">
        <v>127</v>
      </c>
    </row>
    <row r="137" spans="2:65" s="1" customFormat="1" ht="36" customHeight="1">
      <c r="B137" s="30"/>
      <c r="C137" s="135" t="s">
        <v>91</v>
      </c>
      <c r="D137" s="135" t="s">
        <v>128</v>
      </c>
      <c r="E137" s="136" t="s">
        <v>146</v>
      </c>
      <c r="F137" s="137" t="s">
        <v>147</v>
      </c>
      <c r="G137" s="138" t="s">
        <v>136</v>
      </c>
      <c r="H137" s="139">
        <v>350</v>
      </c>
      <c r="I137" s="140"/>
      <c r="J137" s="141">
        <f>ROUND(I137*H137,2)</f>
        <v>0</v>
      </c>
      <c r="K137" s="142"/>
      <c r="L137" s="30"/>
      <c r="M137" s="143" t="s">
        <v>1</v>
      </c>
      <c r="N137" s="144" t="s">
        <v>37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91</v>
      </c>
      <c r="AT137" s="147" t="s">
        <v>128</v>
      </c>
      <c r="AU137" s="147" t="s">
        <v>84</v>
      </c>
      <c r="AY137" s="15" t="s">
        <v>127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5" t="s">
        <v>79</v>
      </c>
      <c r="BK137" s="148">
        <f>ROUND(I137*H137,2)</f>
        <v>0</v>
      </c>
      <c r="BL137" s="15" t="s">
        <v>91</v>
      </c>
      <c r="BM137" s="147" t="s">
        <v>148</v>
      </c>
    </row>
    <row r="138" spans="2:65" s="1" customFormat="1" ht="19.5">
      <c r="B138" s="30"/>
      <c r="D138" s="149" t="s">
        <v>134</v>
      </c>
      <c r="F138" s="150" t="s">
        <v>147</v>
      </c>
      <c r="I138" s="151"/>
      <c r="L138" s="30"/>
      <c r="M138" s="152"/>
      <c r="T138" s="52"/>
      <c r="AT138" s="15" t="s">
        <v>134</v>
      </c>
      <c r="AU138" s="15" t="s">
        <v>84</v>
      </c>
    </row>
    <row r="139" spans="2:65" s="13" customFormat="1">
      <c r="B139" s="159"/>
      <c r="D139" s="149" t="s">
        <v>138</v>
      </c>
      <c r="E139" s="160" t="s">
        <v>1</v>
      </c>
      <c r="F139" s="161" t="s">
        <v>149</v>
      </c>
      <c r="H139" s="162">
        <v>350</v>
      </c>
      <c r="I139" s="163"/>
      <c r="L139" s="159"/>
      <c r="M139" s="164"/>
      <c r="T139" s="165"/>
      <c r="AT139" s="160" t="s">
        <v>138</v>
      </c>
      <c r="AU139" s="160" t="s">
        <v>84</v>
      </c>
      <c r="AV139" s="13" t="s">
        <v>84</v>
      </c>
      <c r="AW139" s="13" t="s">
        <v>29</v>
      </c>
      <c r="AX139" s="13" t="s">
        <v>79</v>
      </c>
      <c r="AY139" s="160" t="s">
        <v>127</v>
      </c>
    </row>
    <row r="140" spans="2:65" s="12" customFormat="1">
      <c r="B140" s="153"/>
      <c r="D140" s="149" t="s">
        <v>138</v>
      </c>
      <c r="E140" s="154" t="s">
        <v>1</v>
      </c>
      <c r="F140" s="155" t="s">
        <v>150</v>
      </c>
      <c r="H140" s="154" t="s">
        <v>1</v>
      </c>
      <c r="I140" s="156"/>
      <c r="L140" s="153"/>
      <c r="M140" s="157"/>
      <c r="T140" s="158"/>
      <c r="AT140" s="154" t="s">
        <v>138</v>
      </c>
      <c r="AU140" s="154" t="s">
        <v>84</v>
      </c>
      <c r="AV140" s="12" t="s">
        <v>79</v>
      </c>
      <c r="AW140" s="12" t="s">
        <v>29</v>
      </c>
      <c r="AX140" s="12" t="s">
        <v>72</v>
      </c>
      <c r="AY140" s="154" t="s">
        <v>127</v>
      </c>
    </row>
    <row r="141" spans="2:65" s="1" customFormat="1" ht="26.45" customHeight="1">
      <c r="B141" s="30"/>
      <c r="C141" s="135" t="s">
        <v>151</v>
      </c>
      <c r="D141" s="135" t="s">
        <v>128</v>
      </c>
      <c r="E141" s="136" t="s">
        <v>152</v>
      </c>
      <c r="F141" s="137" t="s">
        <v>153</v>
      </c>
      <c r="G141" s="138" t="s">
        <v>154</v>
      </c>
      <c r="H141" s="139">
        <v>58</v>
      </c>
      <c r="I141" s="140"/>
      <c r="J141" s="141">
        <f>ROUND(I141*H141,2)</f>
        <v>0</v>
      </c>
      <c r="K141" s="142"/>
      <c r="L141" s="30"/>
      <c r="M141" s="143" t="s">
        <v>1</v>
      </c>
      <c r="N141" s="144" t="s">
        <v>37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91</v>
      </c>
      <c r="AT141" s="147" t="s">
        <v>128</v>
      </c>
      <c r="AU141" s="147" t="s">
        <v>84</v>
      </c>
      <c r="AY141" s="15" t="s">
        <v>127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5" t="s">
        <v>79</v>
      </c>
      <c r="BK141" s="148">
        <f>ROUND(I141*H141,2)</f>
        <v>0</v>
      </c>
      <c r="BL141" s="15" t="s">
        <v>91</v>
      </c>
      <c r="BM141" s="147" t="s">
        <v>155</v>
      </c>
    </row>
    <row r="142" spans="2:65" s="1" customFormat="1">
      <c r="B142" s="30"/>
      <c r="D142" s="149" t="s">
        <v>134</v>
      </c>
      <c r="F142" s="150" t="s">
        <v>153</v>
      </c>
      <c r="I142" s="151"/>
      <c r="L142" s="30"/>
      <c r="M142" s="152"/>
      <c r="T142" s="52"/>
      <c r="AT142" s="15" t="s">
        <v>134</v>
      </c>
      <c r="AU142" s="15" t="s">
        <v>84</v>
      </c>
    </row>
    <row r="143" spans="2:65" s="13" customFormat="1">
      <c r="B143" s="159"/>
      <c r="D143" s="149" t="s">
        <v>138</v>
      </c>
      <c r="E143" s="160" t="s">
        <v>1</v>
      </c>
      <c r="F143" s="161" t="s">
        <v>156</v>
      </c>
      <c r="H143" s="162">
        <v>58</v>
      </c>
      <c r="I143" s="163"/>
      <c r="L143" s="159"/>
      <c r="M143" s="164"/>
      <c r="T143" s="165"/>
      <c r="AT143" s="160" t="s">
        <v>138</v>
      </c>
      <c r="AU143" s="160" t="s">
        <v>84</v>
      </c>
      <c r="AV143" s="13" t="s">
        <v>84</v>
      </c>
      <c r="AW143" s="13" t="s">
        <v>29</v>
      </c>
      <c r="AX143" s="13" t="s">
        <v>79</v>
      </c>
      <c r="AY143" s="160" t="s">
        <v>127</v>
      </c>
    </row>
    <row r="144" spans="2:65" s="1" customFormat="1" ht="26.45" customHeight="1">
      <c r="B144" s="30"/>
      <c r="C144" s="135" t="s">
        <v>157</v>
      </c>
      <c r="D144" s="135" t="s">
        <v>128</v>
      </c>
      <c r="E144" s="136" t="s">
        <v>158</v>
      </c>
      <c r="F144" s="137" t="s">
        <v>159</v>
      </c>
      <c r="G144" s="138" t="s">
        <v>154</v>
      </c>
      <c r="H144" s="139">
        <v>23</v>
      </c>
      <c r="I144" s="140"/>
      <c r="J144" s="141">
        <f>ROUND(I144*H144,2)</f>
        <v>0</v>
      </c>
      <c r="K144" s="142"/>
      <c r="L144" s="30"/>
      <c r="M144" s="143" t="s">
        <v>1</v>
      </c>
      <c r="N144" s="144" t="s">
        <v>37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91</v>
      </c>
      <c r="AT144" s="147" t="s">
        <v>128</v>
      </c>
      <c r="AU144" s="147" t="s">
        <v>84</v>
      </c>
      <c r="AY144" s="15" t="s">
        <v>127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79</v>
      </c>
      <c r="BK144" s="148">
        <f>ROUND(I144*H144,2)</f>
        <v>0</v>
      </c>
      <c r="BL144" s="15" t="s">
        <v>91</v>
      </c>
      <c r="BM144" s="147" t="s">
        <v>160</v>
      </c>
    </row>
    <row r="145" spans="2:65" s="1" customFormat="1">
      <c r="B145" s="30"/>
      <c r="D145" s="149" t="s">
        <v>134</v>
      </c>
      <c r="F145" s="150" t="s">
        <v>159</v>
      </c>
      <c r="I145" s="151"/>
      <c r="L145" s="30"/>
      <c r="M145" s="152"/>
      <c r="T145" s="52"/>
      <c r="AT145" s="15" t="s">
        <v>134</v>
      </c>
      <c r="AU145" s="15" t="s">
        <v>84</v>
      </c>
    </row>
    <row r="146" spans="2:65" s="13" customFormat="1">
      <c r="B146" s="159"/>
      <c r="D146" s="149" t="s">
        <v>138</v>
      </c>
      <c r="E146" s="160" t="s">
        <v>1</v>
      </c>
      <c r="F146" s="161" t="s">
        <v>161</v>
      </c>
      <c r="H146" s="162">
        <v>23</v>
      </c>
      <c r="I146" s="163"/>
      <c r="L146" s="159"/>
      <c r="M146" s="164"/>
      <c r="T146" s="165"/>
      <c r="AT146" s="160" t="s">
        <v>138</v>
      </c>
      <c r="AU146" s="160" t="s">
        <v>84</v>
      </c>
      <c r="AV146" s="13" t="s">
        <v>84</v>
      </c>
      <c r="AW146" s="13" t="s">
        <v>29</v>
      </c>
      <c r="AX146" s="13" t="s">
        <v>79</v>
      </c>
      <c r="AY146" s="160" t="s">
        <v>127</v>
      </c>
    </row>
    <row r="147" spans="2:65" s="1" customFormat="1" ht="26.45" customHeight="1">
      <c r="B147" s="30"/>
      <c r="C147" s="135" t="s">
        <v>162</v>
      </c>
      <c r="D147" s="135" t="s">
        <v>128</v>
      </c>
      <c r="E147" s="136" t="s">
        <v>163</v>
      </c>
      <c r="F147" s="137" t="s">
        <v>164</v>
      </c>
      <c r="G147" s="138" t="s">
        <v>154</v>
      </c>
      <c r="H147" s="139">
        <v>4</v>
      </c>
      <c r="I147" s="140"/>
      <c r="J147" s="141">
        <f>ROUND(I147*H147,2)</f>
        <v>0</v>
      </c>
      <c r="K147" s="142"/>
      <c r="L147" s="30"/>
      <c r="M147" s="143" t="s">
        <v>1</v>
      </c>
      <c r="N147" s="144" t="s">
        <v>37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91</v>
      </c>
      <c r="AT147" s="147" t="s">
        <v>128</v>
      </c>
      <c r="AU147" s="147" t="s">
        <v>84</v>
      </c>
      <c r="AY147" s="15" t="s">
        <v>127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79</v>
      </c>
      <c r="BK147" s="148">
        <f>ROUND(I147*H147,2)</f>
        <v>0</v>
      </c>
      <c r="BL147" s="15" t="s">
        <v>91</v>
      </c>
      <c r="BM147" s="147" t="s">
        <v>165</v>
      </c>
    </row>
    <row r="148" spans="2:65" s="1" customFormat="1">
      <c r="B148" s="30"/>
      <c r="D148" s="149" t="s">
        <v>134</v>
      </c>
      <c r="F148" s="150" t="s">
        <v>164</v>
      </c>
      <c r="I148" s="151"/>
      <c r="L148" s="30"/>
      <c r="M148" s="152"/>
      <c r="T148" s="52"/>
      <c r="AT148" s="15" t="s">
        <v>134</v>
      </c>
      <c r="AU148" s="15" t="s">
        <v>84</v>
      </c>
    </row>
    <row r="149" spans="2:65" s="13" customFormat="1">
      <c r="B149" s="159"/>
      <c r="D149" s="149" t="s">
        <v>138</v>
      </c>
      <c r="E149" s="160" t="s">
        <v>1</v>
      </c>
      <c r="F149" s="161" t="s">
        <v>91</v>
      </c>
      <c r="H149" s="162">
        <v>4</v>
      </c>
      <c r="I149" s="163"/>
      <c r="L149" s="159"/>
      <c r="M149" s="164"/>
      <c r="T149" s="165"/>
      <c r="AT149" s="160" t="s">
        <v>138</v>
      </c>
      <c r="AU149" s="160" t="s">
        <v>84</v>
      </c>
      <c r="AV149" s="13" t="s">
        <v>84</v>
      </c>
      <c r="AW149" s="13" t="s">
        <v>29</v>
      </c>
      <c r="AX149" s="13" t="s">
        <v>79</v>
      </c>
      <c r="AY149" s="160" t="s">
        <v>127</v>
      </c>
    </row>
    <row r="150" spans="2:65" s="1" customFormat="1" ht="26.45" customHeight="1">
      <c r="B150" s="30"/>
      <c r="C150" s="135" t="s">
        <v>166</v>
      </c>
      <c r="D150" s="135" t="s">
        <v>128</v>
      </c>
      <c r="E150" s="136" t="s">
        <v>167</v>
      </c>
      <c r="F150" s="137" t="s">
        <v>168</v>
      </c>
      <c r="G150" s="138" t="s">
        <v>154</v>
      </c>
      <c r="H150" s="139">
        <v>2</v>
      </c>
      <c r="I150" s="140"/>
      <c r="J150" s="141">
        <f>ROUND(I150*H150,2)</f>
        <v>0</v>
      </c>
      <c r="K150" s="142"/>
      <c r="L150" s="30"/>
      <c r="M150" s="143" t="s">
        <v>1</v>
      </c>
      <c r="N150" s="144" t="s">
        <v>37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91</v>
      </c>
      <c r="AT150" s="147" t="s">
        <v>128</v>
      </c>
      <c r="AU150" s="147" t="s">
        <v>84</v>
      </c>
      <c r="AY150" s="15" t="s">
        <v>127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79</v>
      </c>
      <c r="BK150" s="148">
        <f>ROUND(I150*H150,2)</f>
        <v>0</v>
      </c>
      <c r="BL150" s="15" t="s">
        <v>91</v>
      </c>
      <c r="BM150" s="147" t="s">
        <v>169</v>
      </c>
    </row>
    <row r="151" spans="2:65" s="1" customFormat="1">
      <c r="B151" s="30"/>
      <c r="D151" s="149" t="s">
        <v>134</v>
      </c>
      <c r="F151" s="150" t="s">
        <v>168</v>
      </c>
      <c r="I151" s="151"/>
      <c r="L151" s="30"/>
      <c r="M151" s="152"/>
      <c r="T151" s="52"/>
      <c r="AT151" s="15" t="s">
        <v>134</v>
      </c>
      <c r="AU151" s="15" t="s">
        <v>84</v>
      </c>
    </row>
    <row r="152" spans="2:65" s="13" customFormat="1">
      <c r="B152" s="159"/>
      <c r="D152" s="149" t="s">
        <v>138</v>
      </c>
      <c r="E152" s="160" t="s">
        <v>1</v>
      </c>
      <c r="F152" s="161" t="s">
        <v>84</v>
      </c>
      <c r="H152" s="162">
        <v>2</v>
      </c>
      <c r="I152" s="163"/>
      <c r="L152" s="159"/>
      <c r="M152" s="164"/>
      <c r="T152" s="165"/>
      <c r="AT152" s="160" t="s">
        <v>138</v>
      </c>
      <c r="AU152" s="160" t="s">
        <v>84</v>
      </c>
      <c r="AV152" s="13" t="s">
        <v>84</v>
      </c>
      <c r="AW152" s="13" t="s">
        <v>29</v>
      </c>
      <c r="AX152" s="13" t="s">
        <v>79</v>
      </c>
      <c r="AY152" s="160" t="s">
        <v>127</v>
      </c>
    </row>
    <row r="153" spans="2:65" s="1" customFormat="1" ht="16.5" customHeight="1">
      <c r="B153" s="30"/>
      <c r="C153" s="135" t="s">
        <v>170</v>
      </c>
      <c r="D153" s="135" t="s">
        <v>128</v>
      </c>
      <c r="E153" s="136" t="s">
        <v>171</v>
      </c>
      <c r="F153" s="137" t="s">
        <v>172</v>
      </c>
      <c r="G153" s="138" t="s">
        <v>154</v>
      </c>
      <c r="H153" s="139">
        <v>58</v>
      </c>
      <c r="I153" s="140"/>
      <c r="J153" s="141">
        <f>ROUND(I153*H153,2)</f>
        <v>0</v>
      </c>
      <c r="K153" s="142"/>
      <c r="L153" s="30"/>
      <c r="M153" s="143" t="s">
        <v>1</v>
      </c>
      <c r="N153" s="144" t="s">
        <v>37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91</v>
      </c>
      <c r="AT153" s="147" t="s">
        <v>128</v>
      </c>
      <c r="AU153" s="147" t="s">
        <v>84</v>
      </c>
      <c r="AY153" s="15" t="s">
        <v>127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79</v>
      </c>
      <c r="BK153" s="148">
        <f>ROUND(I153*H153,2)</f>
        <v>0</v>
      </c>
      <c r="BL153" s="15" t="s">
        <v>91</v>
      </c>
      <c r="BM153" s="147" t="s">
        <v>173</v>
      </c>
    </row>
    <row r="154" spans="2:65" s="1" customFormat="1">
      <c r="B154" s="30"/>
      <c r="D154" s="149" t="s">
        <v>134</v>
      </c>
      <c r="F154" s="150" t="s">
        <v>172</v>
      </c>
      <c r="I154" s="151"/>
      <c r="L154" s="30"/>
      <c r="M154" s="152"/>
      <c r="T154" s="52"/>
      <c r="AT154" s="15" t="s">
        <v>134</v>
      </c>
      <c r="AU154" s="15" t="s">
        <v>84</v>
      </c>
    </row>
    <row r="155" spans="2:65" s="13" customFormat="1">
      <c r="B155" s="159"/>
      <c r="D155" s="149" t="s">
        <v>138</v>
      </c>
      <c r="E155" s="160" t="s">
        <v>1</v>
      </c>
      <c r="F155" s="161" t="s">
        <v>156</v>
      </c>
      <c r="H155" s="162">
        <v>58</v>
      </c>
      <c r="I155" s="163"/>
      <c r="L155" s="159"/>
      <c r="M155" s="164"/>
      <c r="T155" s="165"/>
      <c r="AT155" s="160" t="s">
        <v>138</v>
      </c>
      <c r="AU155" s="160" t="s">
        <v>84</v>
      </c>
      <c r="AV155" s="13" t="s">
        <v>84</v>
      </c>
      <c r="AW155" s="13" t="s">
        <v>29</v>
      </c>
      <c r="AX155" s="13" t="s">
        <v>79</v>
      </c>
      <c r="AY155" s="160" t="s">
        <v>127</v>
      </c>
    </row>
    <row r="156" spans="2:65" s="1" customFormat="1" ht="16.5" customHeight="1">
      <c r="B156" s="30"/>
      <c r="C156" s="135" t="s">
        <v>174</v>
      </c>
      <c r="D156" s="135" t="s">
        <v>128</v>
      </c>
      <c r="E156" s="136" t="s">
        <v>175</v>
      </c>
      <c r="F156" s="137" t="s">
        <v>176</v>
      </c>
      <c r="G156" s="138" t="s">
        <v>154</v>
      </c>
      <c r="H156" s="139">
        <v>23</v>
      </c>
      <c r="I156" s="140"/>
      <c r="J156" s="141">
        <f>ROUND(I156*H156,2)</f>
        <v>0</v>
      </c>
      <c r="K156" s="142"/>
      <c r="L156" s="30"/>
      <c r="M156" s="143" t="s">
        <v>1</v>
      </c>
      <c r="N156" s="144" t="s">
        <v>37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91</v>
      </c>
      <c r="AT156" s="147" t="s">
        <v>128</v>
      </c>
      <c r="AU156" s="147" t="s">
        <v>84</v>
      </c>
      <c r="AY156" s="15" t="s">
        <v>127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5" t="s">
        <v>79</v>
      </c>
      <c r="BK156" s="148">
        <f>ROUND(I156*H156,2)</f>
        <v>0</v>
      </c>
      <c r="BL156" s="15" t="s">
        <v>91</v>
      </c>
      <c r="BM156" s="147" t="s">
        <v>177</v>
      </c>
    </row>
    <row r="157" spans="2:65" s="1" customFormat="1">
      <c r="B157" s="30"/>
      <c r="D157" s="149" t="s">
        <v>134</v>
      </c>
      <c r="F157" s="150" t="s">
        <v>176</v>
      </c>
      <c r="I157" s="151"/>
      <c r="L157" s="30"/>
      <c r="M157" s="152"/>
      <c r="T157" s="52"/>
      <c r="AT157" s="15" t="s">
        <v>134</v>
      </c>
      <c r="AU157" s="15" t="s">
        <v>84</v>
      </c>
    </row>
    <row r="158" spans="2:65" s="13" customFormat="1">
      <c r="B158" s="159"/>
      <c r="D158" s="149" t="s">
        <v>138</v>
      </c>
      <c r="E158" s="160" t="s">
        <v>1</v>
      </c>
      <c r="F158" s="161" t="s">
        <v>161</v>
      </c>
      <c r="H158" s="162">
        <v>23</v>
      </c>
      <c r="I158" s="163"/>
      <c r="L158" s="159"/>
      <c r="M158" s="164"/>
      <c r="T158" s="165"/>
      <c r="AT158" s="160" t="s">
        <v>138</v>
      </c>
      <c r="AU158" s="160" t="s">
        <v>84</v>
      </c>
      <c r="AV158" s="13" t="s">
        <v>84</v>
      </c>
      <c r="AW158" s="13" t="s">
        <v>29</v>
      </c>
      <c r="AX158" s="13" t="s">
        <v>79</v>
      </c>
      <c r="AY158" s="160" t="s">
        <v>127</v>
      </c>
    </row>
    <row r="159" spans="2:65" s="1" customFormat="1" ht="16.5" customHeight="1">
      <c r="B159" s="30"/>
      <c r="C159" s="135" t="s">
        <v>178</v>
      </c>
      <c r="D159" s="135" t="s">
        <v>128</v>
      </c>
      <c r="E159" s="136" t="s">
        <v>179</v>
      </c>
      <c r="F159" s="137" t="s">
        <v>180</v>
      </c>
      <c r="G159" s="138" t="s">
        <v>154</v>
      </c>
      <c r="H159" s="139">
        <v>4</v>
      </c>
      <c r="I159" s="140"/>
      <c r="J159" s="141">
        <f>ROUND(I159*H159,2)</f>
        <v>0</v>
      </c>
      <c r="K159" s="142"/>
      <c r="L159" s="30"/>
      <c r="M159" s="143" t="s">
        <v>1</v>
      </c>
      <c r="N159" s="144" t="s">
        <v>37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91</v>
      </c>
      <c r="AT159" s="147" t="s">
        <v>128</v>
      </c>
      <c r="AU159" s="147" t="s">
        <v>84</v>
      </c>
      <c r="AY159" s="15" t="s">
        <v>127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5" t="s">
        <v>79</v>
      </c>
      <c r="BK159" s="148">
        <f>ROUND(I159*H159,2)</f>
        <v>0</v>
      </c>
      <c r="BL159" s="15" t="s">
        <v>91</v>
      </c>
      <c r="BM159" s="147" t="s">
        <v>181</v>
      </c>
    </row>
    <row r="160" spans="2:65" s="1" customFormat="1">
      <c r="B160" s="30"/>
      <c r="D160" s="149" t="s">
        <v>134</v>
      </c>
      <c r="F160" s="150" t="s">
        <v>180</v>
      </c>
      <c r="I160" s="151"/>
      <c r="L160" s="30"/>
      <c r="M160" s="152"/>
      <c r="T160" s="52"/>
      <c r="AT160" s="15" t="s">
        <v>134</v>
      </c>
      <c r="AU160" s="15" t="s">
        <v>84</v>
      </c>
    </row>
    <row r="161" spans="2:65" s="13" customFormat="1">
      <c r="B161" s="159"/>
      <c r="D161" s="149" t="s">
        <v>138</v>
      </c>
      <c r="E161" s="160" t="s">
        <v>1</v>
      </c>
      <c r="F161" s="161" t="s">
        <v>91</v>
      </c>
      <c r="H161" s="162">
        <v>4</v>
      </c>
      <c r="I161" s="163"/>
      <c r="L161" s="159"/>
      <c r="M161" s="164"/>
      <c r="T161" s="165"/>
      <c r="AT161" s="160" t="s">
        <v>138</v>
      </c>
      <c r="AU161" s="160" t="s">
        <v>84</v>
      </c>
      <c r="AV161" s="13" t="s">
        <v>84</v>
      </c>
      <c r="AW161" s="13" t="s">
        <v>29</v>
      </c>
      <c r="AX161" s="13" t="s">
        <v>79</v>
      </c>
      <c r="AY161" s="160" t="s">
        <v>127</v>
      </c>
    </row>
    <row r="162" spans="2:65" s="1" customFormat="1" ht="16.5" customHeight="1">
      <c r="B162" s="30"/>
      <c r="C162" s="135" t="s">
        <v>8</v>
      </c>
      <c r="D162" s="135" t="s">
        <v>128</v>
      </c>
      <c r="E162" s="136" t="s">
        <v>182</v>
      </c>
      <c r="F162" s="137" t="s">
        <v>183</v>
      </c>
      <c r="G162" s="138" t="s">
        <v>154</v>
      </c>
      <c r="H162" s="139">
        <v>2</v>
      </c>
      <c r="I162" s="140"/>
      <c r="J162" s="141">
        <f>ROUND(I162*H162,2)</f>
        <v>0</v>
      </c>
      <c r="K162" s="142"/>
      <c r="L162" s="30"/>
      <c r="M162" s="143" t="s">
        <v>1</v>
      </c>
      <c r="N162" s="144" t="s">
        <v>37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91</v>
      </c>
      <c r="AT162" s="147" t="s">
        <v>128</v>
      </c>
      <c r="AU162" s="147" t="s">
        <v>84</v>
      </c>
      <c r="AY162" s="15" t="s">
        <v>127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5" t="s">
        <v>79</v>
      </c>
      <c r="BK162" s="148">
        <f>ROUND(I162*H162,2)</f>
        <v>0</v>
      </c>
      <c r="BL162" s="15" t="s">
        <v>91</v>
      </c>
      <c r="BM162" s="147" t="s">
        <v>184</v>
      </c>
    </row>
    <row r="163" spans="2:65" s="1" customFormat="1">
      <c r="B163" s="30"/>
      <c r="D163" s="149" t="s">
        <v>134</v>
      </c>
      <c r="F163" s="150" t="s">
        <v>183</v>
      </c>
      <c r="I163" s="151"/>
      <c r="L163" s="30"/>
      <c r="M163" s="152"/>
      <c r="T163" s="52"/>
      <c r="AT163" s="15" t="s">
        <v>134</v>
      </c>
      <c r="AU163" s="15" t="s">
        <v>84</v>
      </c>
    </row>
    <row r="164" spans="2:65" s="13" customFormat="1">
      <c r="B164" s="159"/>
      <c r="D164" s="149" t="s">
        <v>138</v>
      </c>
      <c r="E164" s="160" t="s">
        <v>1</v>
      </c>
      <c r="F164" s="161" t="s">
        <v>84</v>
      </c>
      <c r="H164" s="162">
        <v>2</v>
      </c>
      <c r="I164" s="163"/>
      <c r="L164" s="159"/>
      <c r="M164" s="164"/>
      <c r="T164" s="165"/>
      <c r="AT164" s="160" t="s">
        <v>138</v>
      </c>
      <c r="AU164" s="160" t="s">
        <v>84</v>
      </c>
      <c r="AV164" s="13" t="s">
        <v>84</v>
      </c>
      <c r="AW164" s="13" t="s">
        <v>29</v>
      </c>
      <c r="AX164" s="13" t="s">
        <v>79</v>
      </c>
      <c r="AY164" s="160" t="s">
        <v>127</v>
      </c>
    </row>
    <row r="165" spans="2:65" s="1" customFormat="1" ht="16.5" customHeight="1">
      <c r="B165" s="30"/>
      <c r="C165" s="135" t="s">
        <v>185</v>
      </c>
      <c r="D165" s="135" t="s">
        <v>128</v>
      </c>
      <c r="E165" s="136" t="s">
        <v>186</v>
      </c>
      <c r="F165" s="137" t="s">
        <v>187</v>
      </c>
      <c r="G165" s="138" t="s">
        <v>131</v>
      </c>
      <c r="H165" s="139">
        <v>1</v>
      </c>
      <c r="I165" s="140"/>
      <c r="J165" s="141">
        <f>ROUND(I165*H165,2)</f>
        <v>0</v>
      </c>
      <c r="K165" s="142"/>
      <c r="L165" s="30"/>
      <c r="M165" s="143" t="s">
        <v>1</v>
      </c>
      <c r="N165" s="144" t="s">
        <v>37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91</v>
      </c>
      <c r="AT165" s="147" t="s">
        <v>128</v>
      </c>
      <c r="AU165" s="147" t="s">
        <v>84</v>
      </c>
      <c r="AY165" s="15" t="s">
        <v>127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5" t="s">
        <v>79</v>
      </c>
      <c r="BK165" s="148">
        <f>ROUND(I165*H165,2)</f>
        <v>0</v>
      </c>
      <c r="BL165" s="15" t="s">
        <v>91</v>
      </c>
      <c r="BM165" s="147" t="s">
        <v>188</v>
      </c>
    </row>
    <row r="166" spans="2:65" s="1" customFormat="1">
      <c r="B166" s="30"/>
      <c r="D166" s="149" t="s">
        <v>134</v>
      </c>
      <c r="F166" s="150" t="s">
        <v>187</v>
      </c>
      <c r="I166" s="151"/>
      <c r="L166" s="30"/>
      <c r="M166" s="152"/>
      <c r="T166" s="52"/>
      <c r="AT166" s="15" t="s">
        <v>134</v>
      </c>
      <c r="AU166" s="15" t="s">
        <v>84</v>
      </c>
    </row>
    <row r="167" spans="2:65" s="13" customFormat="1" ht="22.5">
      <c r="B167" s="159"/>
      <c r="D167" s="149" t="s">
        <v>138</v>
      </c>
      <c r="E167" s="160" t="s">
        <v>1</v>
      </c>
      <c r="F167" s="161" t="s">
        <v>189</v>
      </c>
      <c r="H167" s="162">
        <v>1</v>
      </c>
      <c r="I167" s="163"/>
      <c r="L167" s="159"/>
      <c r="M167" s="164"/>
      <c r="T167" s="165"/>
      <c r="AT167" s="160" t="s">
        <v>138</v>
      </c>
      <c r="AU167" s="160" t="s">
        <v>84</v>
      </c>
      <c r="AV167" s="13" t="s">
        <v>84</v>
      </c>
      <c r="AW167" s="13" t="s">
        <v>29</v>
      </c>
      <c r="AX167" s="13" t="s">
        <v>79</v>
      </c>
      <c r="AY167" s="160" t="s">
        <v>127</v>
      </c>
    </row>
    <row r="168" spans="2:65" s="11" customFormat="1" ht="22.9" customHeight="1">
      <c r="B168" s="123"/>
      <c r="D168" s="124" t="s">
        <v>71</v>
      </c>
      <c r="E168" s="133" t="s">
        <v>170</v>
      </c>
      <c r="F168" s="133" t="s">
        <v>190</v>
      </c>
      <c r="I168" s="126"/>
      <c r="J168" s="134">
        <f>BK168</f>
        <v>0</v>
      </c>
      <c r="L168" s="123"/>
      <c r="M168" s="128"/>
      <c r="P168" s="129">
        <f>SUM(P169:P172)</f>
        <v>0</v>
      </c>
      <c r="R168" s="129">
        <f>SUM(R169:R172)</f>
        <v>0</v>
      </c>
      <c r="T168" s="130">
        <f>SUM(T169:T172)</f>
        <v>125.62000000000002</v>
      </c>
      <c r="AR168" s="124" t="s">
        <v>79</v>
      </c>
      <c r="AT168" s="131" t="s">
        <v>71</v>
      </c>
      <c r="AU168" s="131" t="s">
        <v>79</v>
      </c>
      <c r="AY168" s="124" t="s">
        <v>127</v>
      </c>
      <c r="BK168" s="132">
        <f>SUM(BK169:BK172)</f>
        <v>0</v>
      </c>
    </row>
    <row r="169" spans="2:65" s="1" customFormat="1" ht="26.45" customHeight="1">
      <c r="B169" s="30"/>
      <c r="C169" s="135" t="s">
        <v>191</v>
      </c>
      <c r="D169" s="135" t="s">
        <v>128</v>
      </c>
      <c r="E169" s="136" t="s">
        <v>192</v>
      </c>
      <c r="F169" s="137" t="s">
        <v>193</v>
      </c>
      <c r="G169" s="138" t="s">
        <v>194</v>
      </c>
      <c r="H169" s="139">
        <v>57.1</v>
      </c>
      <c r="I169" s="140"/>
      <c r="J169" s="141">
        <f>ROUND(I169*H169,2)</f>
        <v>0</v>
      </c>
      <c r="K169" s="142"/>
      <c r="L169" s="30"/>
      <c r="M169" s="143" t="s">
        <v>1</v>
      </c>
      <c r="N169" s="144" t="s">
        <v>37</v>
      </c>
      <c r="P169" s="145">
        <f>O169*H169</f>
        <v>0</v>
      </c>
      <c r="Q169" s="145">
        <v>0</v>
      </c>
      <c r="R169" s="145">
        <f>Q169*H169</f>
        <v>0</v>
      </c>
      <c r="S169" s="145">
        <v>2.2000000000000002</v>
      </c>
      <c r="T169" s="146">
        <f>S169*H169</f>
        <v>125.62000000000002</v>
      </c>
      <c r="AR169" s="147" t="s">
        <v>91</v>
      </c>
      <c r="AT169" s="147" t="s">
        <v>128</v>
      </c>
      <c r="AU169" s="147" t="s">
        <v>84</v>
      </c>
      <c r="AY169" s="15" t="s">
        <v>127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5" t="s">
        <v>79</v>
      </c>
      <c r="BK169" s="148">
        <f>ROUND(I169*H169,2)</f>
        <v>0</v>
      </c>
      <c r="BL169" s="15" t="s">
        <v>91</v>
      </c>
      <c r="BM169" s="147" t="s">
        <v>195</v>
      </c>
    </row>
    <row r="170" spans="2:65" s="1" customFormat="1" ht="19.5">
      <c r="B170" s="30"/>
      <c r="D170" s="149" t="s">
        <v>134</v>
      </c>
      <c r="F170" s="150" t="s">
        <v>193</v>
      </c>
      <c r="I170" s="151"/>
      <c r="L170" s="30"/>
      <c r="M170" s="152"/>
      <c r="T170" s="52"/>
      <c r="AT170" s="15" t="s">
        <v>134</v>
      </c>
      <c r="AU170" s="15" t="s">
        <v>84</v>
      </c>
    </row>
    <row r="171" spans="2:65" s="13" customFormat="1">
      <c r="B171" s="159"/>
      <c r="D171" s="149" t="s">
        <v>138</v>
      </c>
      <c r="E171" s="160" t="s">
        <v>1</v>
      </c>
      <c r="F171" s="161" t="s">
        <v>196</v>
      </c>
      <c r="H171" s="162">
        <v>57.1</v>
      </c>
      <c r="I171" s="163"/>
      <c r="L171" s="159"/>
      <c r="M171" s="164"/>
      <c r="T171" s="165"/>
      <c r="AT171" s="160" t="s">
        <v>138</v>
      </c>
      <c r="AU171" s="160" t="s">
        <v>84</v>
      </c>
      <c r="AV171" s="13" t="s">
        <v>84</v>
      </c>
      <c r="AW171" s="13" t="s">
        <v>29</v>
      </c>
      <c r="AX171" s="13" t="s">
        <v>79</v>
      </c>
      <c r="AY171" s="160" t="s">
        <v>127</v>
      </c>
    </row>
    <row r="172" spans="2:65" s="12" customFormat="1" ht="22.5">
      <c r="B172" s="153"/>
      <c r="D172" s="149" t="s">
        <v>138</v>
      </c>
      <c r="E172" s="154" t="s">
        <v>1</v>
      </c>
      <c r="F172" s="155" t="s">
        <v>197</v>
      </c>
      <c r="H172" s="154" t="s">
        <v>1</v>
      </c>
      <c r="I172" s="156"/>
      <c r="L172" s="153"/>
      <c r="M172" s="157"/>
      <c r="T172" s="158"/>
      <c r="AT172" s="154" t="s">
        <v>138</v>
      </c>
      <c r="AU172" s="154" t="s">
        <v>84</v>
      </c>
      <c r="AV172" s="12" t="s">
        <v>79</v>
      </c>
      <c r="AW172" s="12" t="s">
        <v>29</v>
      </c>
      <c r="AX172" s="12" t="s">
        <v>72</v>
      </c>
      <c r="AY172" s="154" t="s">
        <v>127</v>
      </c>
    </row>
    <row r="173" spans="2:65" s="11" customFormat="1" ht="22.9" customHeight="1">
      <c r="B173" s="123"/>
      <c r="D173" s="124" t="s">
        <v>71</v>
      </c>
      <c r="E173" s="133" t="s">
        <v>198</v>
      </c>
      <c r="F173" s="133" t="s">
        <v>199</v>
      </c>
      <c r="I173" s="126"/>
      <c r="J173" s="134">
        <f>BK173</f>
        <v>0</v>
      </c>
      <c r="L173" s="123"/>
      <c r="M173" s="128"/>
      <c r="P173" s="129">
        <f>SUM(P174:P175)</f>
        <v>0</v>
      </c>
      <c r="R173" s="129">
        <f>SUM(R174:R175)</f>
        <v>0</v>
      </c>
      <c r="T173" s="130">
        <f>SUM(T174:T175)</f>
        <v>0</v>
      </c>
      <c r="AR173" s="124" t="s">
        <v>79</v>
      </c>
      <c r="AT173" s="131" t="s">
        <v>71</v>
      </c>
      <c r="AU173" s="131" t="s">
        <v>79</v>
      </c>
      <c r="AY173" s="124" t="s">
        <v>127</v>
      </c>
      <c r="BK173" s="132">
        <f>SUM(BK174:BK175)</f>
        <v>0</v>
      </c>
    </row>
    <row r="174" spans="2:65" s="1" customFormat="1" ht="36" customHeight="1">
      <c r="B174" s="30"/>
      <c r="C174" s="135" t="s">
        <v>200</v>
      </c>
      <c r="D174" s="135" t="s">
        <v>128</v>
      </c>
      <c r="E174" s="136" t="s">
        <v>201</v>
      </c>
      <c r="F174" s="137" t="s">
        <v>202</v>
      </c>
      <c r="G174" s="138" t="s">
        <v>203</v>
      </c>
      <c r="H174" s="139">
        <v>125.62</v>
      </c>
      <c r="I174" s="140"/>
      <c r="J174" s="141">
        <f>ROUND(I174*H174,2)</f>
        <v>0</v>
      </c>
      <c r="K174" s="142"/>
      <c r="L174" s="30"/>
      <c r="M174" s="143" t="s">
        <v>1</v>
      </c>
      <c r="N174" s="144" t="s">
        <v>37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91</v>
      </c>
      <c r="AT174" s="147" t="s">
        <v>128</v>
      </c>
      <c r="AU174" s="147" t="s">
        <v>84</v>
      </c>
      <c r="AY174" s="15" t="s">
        <v>127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79</v>
      </c>
      <c r="BK174" s="148">
        <f>ROUND(I174*H174,2)</f>
        <v>0</v>
      </c>
      <c r="BL174" s="15" t="s">
        <v>91</v>
      </c>
      <c r="BM174" s="147" t="s">
        <v>204</v>
      </c>
    </row>
    <row r="175" spans="2:65" s="1" customFormat="1" ht="19.5">
      <c r="B175" s="30"/>
      <c r="D175" s="149" t="s">
        <v>134</v>
      </c>
      <c r="F175" s="150" t="s">
        <v>202</v>
      </c>
      <c r="I175" s="151"/>
      <c r="L175" s="30"/>
      <c r="M175" s="166"/>
      <c r="N175" s="167"/>
      <c r="O175" s="167"/>
      <c r="P175" s="167"/>
      <c r="Q175" s="167"/>
      <c r="R175" s="167"/>
      <c r="S175" s="167"/>
      <c r="T175" s="168"/>
      <c r="AT175" s="15" t="s">
        <v>134</v>
      </c>
      <c r="AU175" s="15" t="s">
        <v>84</v>
      </c>
    </row>
    <row r="176" spans="2:65" s="1" customFormat="1" ht="6.95" customHeight="1">
      <c r="B176" s="41"/>
      <c r="C176" s="42"/>
      <c r="D176" s="42"/>
      <c r="E176" s="42"/>
      <c r="F176" s="42"/>
      <c r="G176" s="42"/>
      <c r="H176" s="42"/>
      <c r="I176" s="42"/>
      <c r="J176" s="42"/>
      <c r="K176" s="42"/>
      <c r="L176" s="30"/>
    </row>
  </sheetData>
  <sheetProtection algorithmName="SHA-512" hashValue="UauGU8Ebs5d062vjPT81BWqi/b8BTNnIDPtl3DoHOYPTCfxnNZuI0Lbtmc/e3AVhK6l/814eluTISqZsqckxSA==" saltValue="SSZ2MVIY6YHSvh2nrA32qAcw3zvqxa5NGnGkAuS7oGuA6f1RyIQqnkBC/QbHShzbDWKFYBEyVSA/+sf7FJCtjg==" spinCount="100000" sheet="1" objects="1" scenarios="1" formatColumns="0" formatRows="0" autoFilter="0"/>
  <autoFilter ref="C123:K175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97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6" t="str">
        <f>'Rekapitulace stavby'!K6</f>
        <v>Rekonstrukce MVN Smíchov v k.ú. Těchobuz</v>
      </c>
      <c r="F7" s="227"/>
      <c r="G7" s="227"/>
      <c r="H7" s="227"/>
      <c r="L7" s="18"/>
    </row>
    <row r="8" spans="2:46" ht="12" customHeight="1">
      <c r="B8" s="18"/>
      <c r="D8" s="25" t="s">
        <v>98</v>
      </c>
      <c r="L8" s="18"/>
    </row>
    <row r="9" spans="2:46" s="1" customFormat="1" ht="16.5" customHeight="1">
      <c r="B9" s="30"/>
      <c r="E9" s="226" t="s">
        <v>99</v>
      </c>
      <c r="F9" s="225"/>
      <c r="G9" s="225"/>
      <c r="H9" s="225"/>
      <c r="L9" s="30"/>
    </row>
    <row r="10" spans="2:46" s="1" customFormat="1" ht="12" customHeight="1">
      <c r="B10" s="30"/>
      <c r="D10" s="25" t="s">
        <v>100</v>
      </c>
      <c r="L10" s="30"/>
    </row>
    <row r="11" spans="2:46" s="1" customFormat="1" ht="16.5" customHeight="1">
      <c r="B11" s="30"/>
      <c r="E11" s="216" t="s">
        <v>205</v>
      </c>
      <c r="F11" s="225"/>
      <c r="G11" s="225"/>
      <c r="H11" s="225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102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21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8" t="str">
        <f>'Rekapitulace stavby'!E14</f>
        <v>Vyplň údaj</v>
      </c>
      <c r="F20" s="194"/>
      <c r="G20" s="194"/>
      <c r="H20" s="194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21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21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ROUND(J124,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ROUND((SUM(BE124:BE199)),  2)</f>
        <v>0</v>
      </c>
      <c r="I35" s="94">
        <v>0.21</v>
      </c>
      <c r="J35" s="82">
        <f>ROUND(((SUM(BE124:BE199))*I35),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ROUND((SUM(BF124:BF199)),  2)</f>
        <v>0</v>
      </c>
      <c r="I36" s="94">
        <v>0.12</v>
      </c>
      <c r="J36" s="82">
        <f>ROUND(((SUM(BF124:BF199))*I36),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ROUND((SUM(BG124:BG199)),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ROUND((SUM(BH124:BH199)),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ROUND((SUM(BI124:BI199)),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6" t="str">
        <f>E7</f>
        <v>Rekonstrukce MVN Smíchov v k.ú. Těchobuz</v>
      </c>
      <c r="F85" s="227"/>
      <c r="G85" s="227"/>
      <c r="H85" s="227"/>
      <c r="L85" s="30"/>
    </row>
    <row r="86" spans="2:12" ht="12" customHeight="1">
      <c r="B86" s="18"/>
      <c r="C86" s="25" t="s">
        <v>98</v>
      </c>
      <c r="L86" s="18"/>
    </row>
    <row r="87" spans="2:12" s="1" customFormat="1" ht="16.5" customHeight="1">
      <c r="B87" s="30"/>
      <c r="E87" s="226" t="s">
        <v>99</v>
      </c>
      <c r="F87" s="225"/>
      <c r="G87" s="225"/>
      <c r="H87" s="225"/>
      <c r="L87" s="30"/>
    </row>
    <row r="88" spans="2:12" s="1" customFormat="1" ht="12" customHeight="1">
      <c r="B88" s="30"/>
      <c r="C88" s="25" t="s">
        <v>100</v>
      </c>
      <c r="L88" s="30"/>
    </row>
    <row r="89" spans="2:12" s="1" customFormat="1" ht="16.5" customHeight="1">
      <c r="B89" s="30"/>
      <c r="E89" s="216" t="str">
        <f>E11</f>
        <v>2 - Zemní práce</v>
      </c>
      <c r="F89" s="225"/>
      <c r="G89" s="225"/>
      <c r="H89" s="225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 xml:space="preserve"> 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104</v>
      </c>
      <c r="D96" s="95"/>
      <c r="E96" s="95"/>
      <c r="F96" s="95"/>
      <c r="G96" s="95"/>
      <c r="H96" s="95"/>
      <c r="I96" s="95"/>
      <c r="J96" s="104" t="s">
        <v>105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106</v>
      </c>
      <c r="J98" s="62">
        <f>J124</f>
        <v>0</v>
      </c>
      <c r="L98" s="30"/>
      <c r="AU98" s="15" t="s">
        <v>107</v>
      </c>
    </row>
    <row r="99" spans="2:47" s="8" customFormat="1" ht="24.95" customHeight="1">
      <c r="B99" s="106"/>
      <c r="D99" s="107" t="s">
        <v>108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47" s="9" customFormat="1" ht="19.899999999999999" customHeight="1">
      <c r="B100" s="110"/>
      <c r="D100" s="111" t="s">
        <v>206</v>
      </c>
      <c r="E100" s="112"/>
      <c r="F100" s="112"/>
      <c r="G100" s="112"/>
      <c r="H100" s="112"/>
      <c r="I100" s="112"/>
      <c r="J100" s="113">
        <f>J126</f>
        <v>0</v>
      </c>
      <c r="L100" s="110"/>
    </row>
    <row r="101" spans="2:47" s="9" customFormat="1" ht="19.899999999999999" customHeight="1">
      <c r="B101" s="110"/>
      <c r="D101" s="111" t="s">
        <v>207</v>
      </c>
      <c r="E101" s="112"/>
      <c r="F101" s="112"/>
      <c r="G101" s="112"/>
      <c r="H101" s="112"/>
      <c r="I101" s="112"/>
      <c r="J101" s="113">
        <f>J180</f>
        <v>0</v>
      </c>
      <c r="L101" s="110"/>
    </row>
    <row r="102" spans="2:47" s="9" customFormat="1" ht="19.899999999999999" customHeight="1">
      <c r="B102" s="110"/>
      <c r="D102" s="111" t="s">
        <v>208</v>
      </c>
      <c r="E102" s="112"/>
      <c r="F102" s="112"/>
      <c r="G102" s="112"/>
      <c r="H102" s="112"/>
      <c r="I102" s="112"/>
      <c r="J102" s="113">
        <f>J197</f>
        <v>0</v>
      </c>
      <c r="L102" s="110"/>
    </row>
    <row r="103" spans="2:47" s="1" customFormat="1" ht="21.75" customHeight="1">
      <c r="B103" s="30"/>
      <c r="L103" s="30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0"/>
    </row>
    <row r="108" spans="2:47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0"/>
    </row>
    <row r="109" spans="2:47" s="1" customFormat="1" ht="24.95" customHeight="1">
      <c r="B109" s="30"/>
      <c r="C109" s="19" t="s">
        <v>112</v>
      </c>
      <c r="L109" s="30"/>
    </row>
    <row r="110" spans="2:47" s="1" customFormat="1" ht="6.95" customHeight="1">
      <c r="B110" s="30"/>
      <c r="L110" s="30"/>
    </row>
    <row r="111" spans="2:47" s="1" customFormat="1" ht="12" customHeight="1">
      <c r="B111" s="30"/>
      <c r="C111" s="25" t="s">
        <v>16</v>
      </c>
      <c r="L111" s="30"/>
    </row>
    <row r="112" spans="2:47" s="1" customFormat="1" ht="16.5" customHeight="1">
      <c r="B112" s="30"/>
      <c r="E112" s="226" t="str">
        <f>E7</f>
        <v>Rekonstrukce MVN Smíchov v k.ú. Těchobuz</v>
      </c>
      <c r="F112" s="227"/>
      <c r="G112" s="227"/>
      <c r="H112" s="227"/>
      <c r="L112" s="30"/>
    </row>
    <row r="113" spans="2:65" ht="12" customHeight="1">
      <c r="B113" s="18"/>
      <c r="C113" s="25" t="s">
        <v>98</v>
      </c>
      <c r="L113" s="18"/>
    </row>
    <row r="114" spans="2:65" s="1" customFormat="1" ht="16.5" customHeight="1">
      <c r="B114" s="30"/>
      <c r="E114" s="226" t="s">
        <v>99</v>
      </c>
      <c r="F114" s="225"/>
      <c r="G114" s="225"/>
      <c r="H114" s="225"/>
      <c r="L114" s="30"/>
    </row>
    <row r="115" spans="2:65" s="1" customFormat="1" ht="12" customHeight="1">
      <c r="B115" s="30"/>
      <c r="C115" s="25" t="s">
        <v>100</v>
      </c>
      <c r="L115" s="30"/>
    </row>
    <row r="116" spans="2:65" s="1" customFormat="1" ht="16.5" customHeight="1">
      <c r="B116" s="30"/>
      <c r="E116" s="216" t="str">
        <f>E11</f>
        <v>2 - Zemní práce</v>
      </c>
      <c r="F116" s="225"/>
      <c r="G116" s="225"/>
      <c r="H116" s="225"/>
      <c r="L116" s="30"/>
    </row>
    <row r="117" spans="2:65" s="1" customFormat="1" ht="6.95" customHeight="1">
      <c r="B117" s="30"/>
      <c r="L117" s="30"/>
    </row>
    <row r="118" spans="2:65" s="1" customFormat="1" ht="12" customHeight="1">
      <c r="B118" s="30"/>
      <c r="C118" s="25" t="s">
        <v>20</v>
      </c>
      <c r="F118" s="23" t="str">
        <f>F14</f>
        <v>Těchobuz</v>
      </c>
      <c r="I118" s="25" t="s">
        <v>22</v>
      </c>
      <c r="J118" s="49" t="str">
        <f>IF(J14="","",J14)</f>
        <v>Vyplň údaj</v>
      </c>
      <c r="L118" s="30"/>
    </row>
    <row r="119" spans="2:65" s="1" customFormat="1" ht="6.95" customHeight="1">
      <c r="B119" s="30"/>
      <c r="L119" s="30"/>
    </row>
    <row r="120" spans="2:65" s="1" customFormat="1" ht="15.2" customHeight="1">
      <c r="B120" s="30"/>
      <c r="C120" s="25" t="s">
        <v>23</v>
      </c>
      <c r="F120" s="23" t="str">
        <f>E17</f>
        <v xml:space="preserve"> </v>
      </c>
      <c r="I120" s="25" t="s">
        <v>28</v>
      </c>
      <c r="J120" s="28" t="str">
        <f>E23</f>
        <v xml:space="preserve"> </v>
      </c>
      <c r="L120" s="30"/>
    </row>
    <row r="121" spans="2:65" s="1" customFormat="1" ht="15.2" customHeight="1">
      <c r="B121" s="30"/>
      <c r="C121" s="25" t="s">
        <v>26</v>
      </c>
      <c r="F121" s="23" t="str">
        <f>IF(E20="","",E20)</f>
        <v>Vyplň údaj</v>
      </c>
      <c r="I121" s="25" t="s">
        <v>30</v>
      </c>
      <c r="J121" s="28" t="str">
        <f>E26</f>
        <v xml:space="preserve"> 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4"/>
      <c r="C123" s="115" t="s">
        <v>113</v>
      </c>
      <c r="D123" s="116" t="s">
        <v>57</v>
      </c>
      <c r="E123" s="116" t="s">
        <v>53</v>
      </c>
      <c r="F123" s="116" t="s">
        <v>54</v>
      </c>
      <c r="G123" s="116" t="s">
        <v>114</v>
      </c>
      <c r="H123" s="116" t="s">
        <v>115</v>
      </c>
      <c r="I123" s="116" t="s">
        <v>116</v>
      </c>
      <c r="J123" s="117" t="s">
        <v>105</v>
      </c>
      <c r="K123" s="118" t="s">
        <v>117</v>
      </c>
      <c r="L123" s="114"/>
      <c r="M123" s="55" t="s">
        <v>1</v>
      </c>
      <c r="N123" s="56" t="s">
        <v>36</v>
      </c>
      <c r="O123" s="56" t="s">
        <v>118</v>
      </c>
      <c r="P123" s="56" t="s">
        <v>119</v>
      </c>
      <c r="Q123" s="56" t="s">
        <v>120</v>
      </c>
      <c r="R123" s="56" t="s">
        <v>121</v>
      </c>
      <c r="S123" s="56" t="s">
        <v>122</v>
      </c>
      <c r="T123" s="57" t="s">
        <v>123</v>
      </c>
    </row>
    <row r="124" spans="2:65" s="1" customFormat="1" ht="22.9" customHeight="1">
      <c r="B124" s="30"/>
      <c r="C124" s="60" t="s">
        <v>124</v>
      </c>
      <c r="J124" s="119">
        <f>BK124</f>
        <v>0</v>
      </c>
      <c r="L124" s="30"/>
      <c r="M124" s="58"/>
      <c r="N124" s="50"/>
      <c r="O124" s="50"/>
      <c r="P124" s="120">
        <f>P125</f>
        <v>0</v>
      </c>
      <c r="Q124" s="50"/>
      <c r="R124" s="120">
        <f>R125</f>
        <v>1096.53</v>
      </c>
      <c r="S124" s="50"/>
      <c r="T124" s="121">
        <f>T125</f>
        <v>0</v>
      </c>
      <c r="AT124" s="15" t="s">
        <v>71</v>
      </c>
      <c r="AU124" s="15" t="s">
        <v>107</v>
      </c>
      <c r="BK124" s="122">
        <f>BK125</f>
        <v>0</v>
      </c>
    </row>
    <row r="125" spans="2:65" s="11" customFormat="1" ht="25.9" customHeight="1">
      <c r="B125" s="123"/>
      <c r="D125" s="124" t="s">
        <v>71</v>
      </c>
      <c r="E125" s="125" t="s">
        <v>125</v>
      </c>
      <c r="F125" s="125" t="s">
        <v>126</v>
      </c>
      <c r="I125" s="126"/>
      <c r="J125" s="127">
        <f>BK125</f>
        <v>0</v>
      </c>
      <c r="L125" s="123"/>
      <c r="M125" s="128"/>
      <c r="P125" s="129">
        <f>P126+P180+P197</f>
        <v>0</v>
      </c>
      <c r="R125" s="129">
        <f>R126+R180+R197</f>
        <v>1096.53</v>
      </c>
      <c r="T125" s="130">
        <f>T126+T180+T197</f>
        <v>0</v>
      </c>
      <c r="AR125" s="124" t="s">
        <v>79</v>
      </c>
      <c r="AT125" s="131" t="s">
        <v>71</v>
      </c>
      <c r="AU125" s="131" t="s">
        <v>72</v>
      </c>
      <c r="AY125" s="124" t="s">
        <v>127</v>
      </c>
      <c r="BK125" s="132">
        <f>BK126+BK180+BK197</f>
        <v>0</v>
      </c>
    </row>
    <row r="126" spans="2:65" s="11" customFormat="1" ht="22.9" customHeight="1">
      <c r="B126" s="123"/>
      <c r="D126" s="124" t="s">
        <v>71</v>
      </c>
      <c r="E126" s="133" t="s">
        <v>79</v>
      </c>
      <c r="F126" s="133" t="s">
        <v>86</v>
      </c>
      <c r="I126" s="126"/>
      <c r="J126" s="134">
        <f>BK126</f>
        <v>0</v>
      </c>
      <c r="L126" s="123"/>
      <c r="M126" s="128"/>
      <c r="P126" s="129">
        <f>SUM(P127:P179)</f>
        <v>0</v>
      </c>
      <c r="R126" s="129">
        <f>SUM(R127:R179)</f>
        <v>0</v>
      </c>
      <c r="T126" s="130">
        <f>SUM(T127:T179)</f>
        <v>0</v>
      </c>
      <c r="AR126" s="124" t="s">
        <v>79</v>
      </c>
      <c r="AT126" s="131" t="s">
        <v>71</v>
      </c>
      <c r="AU126" s="131" t="s">
        <v>79</v>
      </c>
      <c r="AY126" s="124" t="s">
        <v>127</v>
      </c>
      <c r="BK126" s="132">
        <f>SUM(BK127:BK179)</f>
        <v>0</v>
      </c>
    </row>
    <row r="127" spans="2:65" s="1" customFormat="1" ht="36" customHeight="1">
      <c r="B127" s="30"/>
      <c r="C127" s="135" t="s">
        <v>79</v>
      </c>
      <c r="D127" s="135" t="s">
        <v>128</v>
      </c>
      <c r="E127" s="136" t="s">
        <v>209</v>
      </c>
      <c r="F127" s="137" t="s">
        <v>210</v>
      </c>
      <c r="G127" s="138" t="s">
        <v>194</v>
      </c>
      <c r="H127" s="139">
        <v>36.715000000000003</v>
      </c>
      <c r="I127" s="140"/>
      <c r="J127" s="141">
        <f>ROUND(I127*H127,2)</f>
        <v>0</v>
      </c>
      <c r="K127" s="142"/>
      <c r="L127" s="30"/>
      <c r="M127" s="143" t="s">
        <v>1</v>
      </c>
      <c r="N127" s="144" t="s">
        <v>37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91</v>
      </c>
      <c r="AT127" s="147" t="s">
        <v>128</v>
      </c>
      <c r="AU127" s="147" t="s">
        <v>84</v>
      </c>
      <c r="AY127" s="15" t="s">
        <v>127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5" t="s">
        <v>79</v>
      </c>
      <c r="BK127" s="148">
        <f>ROUND(I127*H127,2)</f>
        <v>0</v>
      </c>
      <c r="BL127" s="15" t="s">
        <v>91</v>
      </c>
      <c r="BM127" s="147" t="s">
        <v>211</v>
      </c>
    </row>
    <row r="128" spans="2:65" s="1" customFormat="1" ht="19.5">
      <c r="B128" s="30"/>
      <c r="D128" s="149" t="s">
        <v>134</v>
      </c>
      <c r="F128" s="150" t="s">
        <v>210</v>
      </c>
      <c r="I128" s="151"/>
      <c r="L128" s="30"/>
      <c r="M128" s="152"/>
      <c r="T128" s="52"/>
      <c r="AT128" s="15" t="s">
        <v>134</v>
      </c>
      <c r="AU128" s="15" t="s">
        <v>84</v>
      </c>
    </row>
    <row r="129" spans="2:65" s="13" customFormat="1" ht="22.5">
      <c r="B129" s="159"/>
      <c r="D129" s="149" t="s">
        <v>138</v>
      </c>
      <c r="E129" s="160" t="s">
        <v>1</v>
      </c>
      <c r="F129" s="161" t="s">
        <v>212</v>
      </c>
      <c r="H129" s="162">
        <v>36.715000000000003</v>
      </c>
      <c r="I129" s="163"/>
      <c r="L129" s="159"/>
      <c r="M129" s="164"/>
      <c r="T129" s="165"/>
      <c r="AT129" s="160" t="s">
        <v>138</v>
      </c>
      <c r="AU129" s="160" t="s">
        <v>84</v>
      </c>
      <c r="AV129" s="13" t="s">
        <v>84</v>
      </c>
      <c r="AW129" s="13" t="s">
        <v>29</v>
      </c>
      <c r="AX129" s="13" t="s">
        <v>79</v>
      </c>
      <c r="AY129" s="160" t="s">
        <v>127</v>
      </c>
    </row>
    <row r="130" spans="2:65" s="12" customFormat="1" ht="33.75">
      <c r="B130" s="153"/>
      <c r="D130" s="149" t="s">
        <v>138</v>
      </c>
      <c r="E130" s="154" t="s">
        <v>1</v>
      </c>
      <c r="F130" s="155" t="s">
        <v>213</v>
      </c>
      <c r="H130" s="154" t="s">
        <v>1</v>
      </c>
      <c r="I130" s="156"/>
      <c r="L130" s="153"/>
      <c r="M130" s="157"/>
      <c r="T130" s="158"/>
      <c r="AT130" s="154" t="s">
        <v>138</v>
      </c>
      <c r="AU130" s="154" t="s">
        <v>84</v>
      </c>
      <c r="AV130" s="12" t="s">
        <v>79</v>
      </c>
      <c r="AW130" s="12" t="s">
        <v>29</v>
      </c>
      <c r="AX130" s="12" t="s">
        <v>72</v>
      </c>
      <c r="AY130" s="154" t="s">
        <v>127</v>
      </c>
    </row>
    <row r="131" spans="2:65" s="1" customFormat="1" ht="36" customHeight="1">
      <c r="B131" s="30"/>
      <c r="C131" s="135" t="s">
        <v>84</v>
      </c>
      <c r="D131" s="135" t="s">
        <v>128</v>
      </c>
      <c r="E131" s="136" t="s">
        <v>214</v>
      </c>
      <c r="F131" s="137" t="s">
        <v>215</v>
      </c>
      <c r="G131" s="138" t="s">
        <v>194</v>
      </c>
      <c r="H131" s="139">
        <v>2248.4</v>
      </c>
      <c r="I131" s="140"/>
      <c r="J131" s="141">
        <f>ROUND(I131*H131,2)</f>
        <v>0</v>
      </c>
      <c r="K131" s="142"/>
      <c r="L131" s="30"/>
      <c r="M131" s="143" t="s">
        <v>1</v>
      </c>
      <c r="N131" s="144" t="s">
        <v>37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91</v>
      </c>
      <c r="AT131" s="147" t="s">
        <v>128</v>
      </c>
      <c r="AU131" s="147" t="s">
        <v>84</v>
      </c>
      <c r="AY131" s="15" t="s">
        <v>127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5" t="s">
        <v>79</v>
      </c>
      <c r="BK131" s="148">
        <f>ROUND(I131*H131,2)</f>
        <v>0</v>
      </c>
      <c r="BL131" s="15" t="s">
        <v>91</v>
      </c>
      <c r="BM131" s="147" t="s">
        <v>216</v>
      </c>
    </row>
    <row r="132" spans="2:65" s="1" customFormat="1" ht="19.5">
      <c r="B132" s="30"/>
      <c r="D132" s="149" t="s">
        <v>134</v>
      </c>
      <c r="F132" s="150" t="s">
        <v>215</v>
      </c>
      <c r="I132" s="151"/>
      <c r="L132" s="30"/>
      <c r="M132" s="152"/>
      <c r="T132" s="52"/>
      <c r="AT132" s="15" t="s">
        <v>134</v>
      </c>
      <c r="AU132" s="15" t="s">
        <v>84</v>
      </c>
    </row>
    <row r="133" spans="2:65" s="13" customFormat="1">
      <c r="B133" s="159"/>
      <c r="D133" s="149" t="s">
        <v>138</v>
      </c>
      <c r="E133" s="160" t="s">
        <v>1</v>
      </c>
      <c r="F133" s="161" t="s">
        <v>217</v>
      </c>
      <c r="H133" s="162">
        <v>2248.4</v>
      </c>
      <c r="I133" s="163"/>
      <c r="L133" s="159"/>
      <c r="M133" s="164"/>
      <c r="T133" s="165"/>
      <c r="AT133" s="160" t="s">
        <v>138</v>
      </c>
      <c r="AU133" s="160" t="s">
        <v>84</v>
      </c>
      <c r="AV133" s="13" t="s">
        <v>84</v>
      </c>
      <c r="AW133" s="13" t="s">
        <v>29</v>
      </c>
      <c r="AX133" s="13" t="s">
        <v>79</v>
      </c>
      <c r="AY133" s="160" t="s">
        <v>127</v>
      </c>
    </row>
    <row r="134" spans="2:65" s="12" customFormat="1">
      <c r="B134" s="153"/>
      <c r="D134" s="149" t="s">
        <v>138</v>
      </c>
      <c r="E134" s="154" t="s">
        <v>1</v>
      </c>
      <c r="F134" s="155" t="s">
        <v>218</v>
      </c>
      <c r="H134" s="154" t="s">
        <v>1</v>
      </c>
      <c r="I134" s="156"/>
      <c r="L134" s="153"/>
      <c r="M134" s="157"/>
      <c r="T134" s="158"/>
      <c r="AT134" s="154" t="s">
        <v>138</v>
      </c>
      <c r="AU134" s="154" t="s">
        <v>84</v>
      </c>
      <c r="AV134" s="12" t="s">
        <v>79</v>
      </c>
      <c r="AW134" s="12" t="s">
        <v>29</v>
      </c>
      <c r="AX134" s="12" t="s">
        <v>72</v>
      </c>
      <c r="AY134" s="154" t="s">
        <v>127</v>
      </c>
    </row>
    <row r="135" spans="2:65" s="1" customFormat="1" ht="36" customHeight="1">
      <c r="B135" s="30"/>
      <c r="C135" s="135" t="s">
        <v>88</v>
      </c>
      <c r="D135" s="135" t="s">
        <v>128</v>
      </c>
      <c r="E135" s="136" t="s">
        <v>219</v>
      </c>
      <c r="F135" s="137" t="s">
        <v>220</v>
      </c>
      <c r="G135" s="138" t="s">
        <v>194</v>
      </c>
      <c r="H135" s="139">
        <v>472</v>
      </c>
      <c r="I135" s="140"/>
      <c r="J135" s="141">
        <f>ROUND(I135*H135,2)</f>
        <v>0</v>
      </c>
      <c r="K135" s="142"/>
      <c r="L135" s="30"/>
      <c r="M135" s="143" t="s">
        <v>1</v>
      </c>
      <c r="N135" s="144" t="s">
        <v>37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91</v>
      </c>
      <c r="AT135" s="147" t="s">
        <v>128</v>
      </c>
      <c r="AU135" s="147" t="s">
        <v>84</v>
      </c>
      <c r="AY135" s="15" t="s">
        <v>127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5" t="s">
        <v>79</v>
      </c>
      <c r="BK135" s="148">
        <f>ROUND(I135*H135,2)</f>
        <v>0</v>
      </c>
      <c r="BL135" s="15" t="s">
        <v>91</v>
      </c>
      <c r="BM135" s="147" t="s">
        <v>221</v>
      </c>
    </row>
    <row r="136" spans="2:65" s="1" customFormat="1" ht="19.5">
      <c r="B136" s="30"/>
      <c r="D136" s="149" t="s">
        <v>134</v>
      </c>
      <c r="F136" s="150" t="s">
        <v>220</v>
      </c>
      <c r="I136" s="151"/>
      <c r="L136" s="30"/>
      <c r="M136" s="152"/>
      <c r="T136" s="52"/>
      <c r="AT136" s="15" t="s">
        <v>134</v>
      </c>
      <c r="AU136" s="15" t="s">
        <v>84</v>
      </c>
    </row>
    <row r="137" spans="2:65" s="13" customFormat="1">
      <c r="B137" s="159"/>
      <c r="D137" s="149" t="s">
        <v>138</v>
      </c>
      <c r="E137" s="160" t="s">
        <v>1</v>
      </c>
      <c r="F137" s="161" t="s">
        <v>222</v>
      </c>
      <c r="H137" s="162">
        <v>472</v>
      </c>
      <c r="I137" s="163"/>
      <c r="L137" s="159"/>
      <c r="M137" s="164"/>
      <c r="T137" s="165"/>
      <c r="AT137" s="160" t="s">
        <v>138</v>
      </c>
      <c r="AU137" s="160" t="s">
        <v>84</v>
      </c>
      <c r="AV137" s="13" t="s">
        <v>84</v>
      </c>
      <c r="AW137" s="13" t="s">
        <v>29</v>
      </c>
      <c r="AX137" s="13" t="s">
        <v>79</v>
      </c>
      <c r="AY137" s="160" t="s">
        <v>127</v>
      </c>
    </row>
    <row r="138" spans="2:65" s="12" customFormat="1" ht="22.5">
      <c r="B138" s="153"/>
      <c r="D138" s="149" t="s">
        <v>138</v>
      </c>
      <c r="E138" s="154" t="s">
        <v>1</v>
      </c>
      <c r="F138" s="155" t="s">
        <v>223</v>
      </c>
      <c r="H138" s="154" t="s">
        <v>1</v>
      </c>
      <c r="I138" s="156"/>
      <c r="L138" s="153"/>
      <c r="M138" s="157"/>
      <c r="T138" s="158"/>
      <c r="AT138" s="154" t="s">
        <v>138</v>
      </c>
      <c r="AU138" s="154" t="s">
        <v>84</v>
      </c>
      <c r="AV138" s="12" t="s">
        <v>79</v>
      </c>
      <c r="AW138" s="12" t="s">
        <v>29</v>
      </c>
      <c r="AX138" s="12" t="s">
        <v>72</v>
      </c>
      <c r="AY138" s="154" t="s">
        <v>127</v>
      </c>
    </row>
    <row r="139" spans="2:65" s="12" customFormat="1">
      <c r="B139" s="153"/>
      <c r="D139" s="149" t="s">
        <v>138</v>
      </c>
      <c r="E139" s="154" t="s">
        <v>1</v>
      </c>
      <c r="F139" s="155" t="s">
        <v>224</v>
      </c>
      <c r="H139" s="154" t="s">
        <v>1</v>
      </c>
      <c r="I139" s="156"/>
      <c r="L139" s="153"/>
      <c r="M139" s="157"/>
      <c r="T139" s="158"/>
      <c r="AT139" s="154" t="s">
        <v>138</v>
      </c>
      <c r="AU139" s="154" t="s">
        <v>84</v>
      </c>
      <c r="AV139" s="12" t="s">
        <v>79</v>
      </c>
      <c r="AW139" s="12" t="s">
        <v>29</v>
      </c>
      <c r="AX139" s="12" t="s">
        <v>72</v>
      </c>
      <c r="AY139" s="154" t="s">
        <v>127</v>
      </c>
    </row>
    <row r="140" spans="2:65" s="1" customFormat="1" ht="40.9" customHeight="1">
      <c r="B140" s="30"/>
      <c r="C140" s="135" t="s">
        <v>91</v>
      </c>
      <c r="D140" s="135" t="s">
        <v>128</v>
      </c>
      <c r="E140" s="136" t="s">
        <v>225</v>
      </c>
      <c r="F140" s="137" t="s">
        <v>226</v>
      </c>
      <c r="G140" s="138" t="s">
        <v>194</v>
      </c>
      <c r="H140" s="139">
        <v>960</v>
      </c>
      <c r="I140" s="140"/>
      <c r="J140" s="141">
        <f>ROUND(I140*H140,2)</f>
        <v>0</v>
      </c>
      <c r="K140" s="142"/>
      <c r="L140" s="30"/>
      <c r="M140" s="143" t="s">
        <v>1</v>
      </c>
      <c r="N140" s="144" t="s">
        <v>37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91</v>
      </c>
      <c r="AT140" s="147" t="s">
        <v>128</v>
      </c>
      <c r="AU140" s="147" t="s">
        <v>84</v>
      </c>
      <c r="AY140" s="15" t="s">
        <v>127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5" t="s">
        <v>79</v>
      </c>
      <c r="BK140" s="148">
        <f>ROUND(I140*H140,2)</f>
        <v>0</v>
      </c>
      <c r="BL140" s="15" t="s">
        <v>91</v>
      </c>
      <c r="BM140" s="147" t="s">
        <v>227</v>
      </c>
    </row>
    <row r="141" spans="2:65" s="1" customFormat="1" ht="19.5">
      <c r="B141" s="30"/>
      <c r="D141" s="149" t="s">
        <v>134</v>
      </c>
      <c r="F141" s="150" t="s">
        <v>226</v>
      </c>
      <c r="I141" s="151"/>
      <c r="L141" s="30"/>
      <c r="M141" s="152"/>
      <c r="T141" s="52"/>
      <c r="AT141" s="15" t="s">
        <v>134</v>
      </c>
      <c r="AU141" s="15" t="s">
        <v>84</v>
      </c>
    </row>
    <row r="142" spans="2:65" s="13" customFormat="1">
      <c r="B142" s="159"/>
      <c r="D142" s="149" t="s">
        <v>138</v>
      </c>
      <c r="E142" s="160" t="s">
        <v>1</v>
      </c>
      <c r="F142" s="161" t="s">
        <v>228</v>
      </c>
      <c r="H142" s="162">
        <v>960</v>
      </c>
      <c r="I142" s="163"/>
      <c r="L142" s="159"/>
      <c r="M142" s="164"/>
      <c r="T142" s="165"/>
      <c r="AT142" s="160" t="s">
        <v>138</v>
      </c>
      <c r="AU142" s="160" t="s">
        <v>84</v>
      </c>
      <c r="AV142" s="13" t="s">
        <v>84</v>
      </c>
      <c r="AW142" s="13" t="s">
        <v>29</v>
      </c>
      <c r="AX142" s="13" t="s">
        <v>79</v>
      </c>
      <c r="AY142" s="160" t="s">
        <v>127</v>
      </c>
    </row>
    <row r="143" spans="2:65" s="12" customFormat="1">
      <c r="B143" s="153"/>
      <c r="D143" s="149" t="s">
        <v>138</v>
      </c>
      <c r="E143" s="154" t="s">
        <v>1</v>
      </c>
      <c r="F143" s="155" t="s">
        <v>229</v>
      </c>
      <c r="H143" s="154" t="s">
        <v>1</v>
      </c>
      <c r="I143" s="156"/>
      <c r="L143" s="153"/>
      <c r="M143" s="157"/>
      <c r="T143" s="158"/>
      <c r="AT143" s="154" t="s">
        <v>138</v>
      </c>
      <c r="AU143" s="154" t="s">
        <v>84</v>
      </c>
      <c r="AV143" s="12" t="s">
        <v>79</v>
      </c>
      <c r="AW143" s="12" t="s">
        <v>29</v>
      </c>
      <c r="AX143" s="12" t="s">
        <v>72</v>
      </c>
      <c r="AY143" s="154" t="s">
        <v>127</v>
      </c>
    </row>
    <row r="144" spans="2:65" s="1" customFormat="1" ht="40.9" customHeight="1">
      <c r="B144" s="30"/>
      <c r="C144" s="135" t="s">
        <v>151</v>
      </c>
      <c r="D144" s="135" t="s">
        <v>128</v>
      </c>
      <c r="E144" s="136" t="s">
        <v>230</v>
      </c>
      <c r="F144" s="137" t="s">
        <v>231</v>
      </c>
      <c r="G144" s="138" t="s">
        <v>194</v>
      </c>
      <c r="H144" s="139">
        <v>73.430000000000007</v>
      </c>
      <c r="I144" s="140"/>
      <c r="J144" s="141">
        <f>ROUND(I144*H144,2)</f>
        <v>0</v>
      </c>
      <c r="K144" s="142"/>
      <c r="L144" s="30"/>
      <c r="M144" s="143" t="s">
        <v>1</v>
      </c>
      <c r="N144" s="144" t="s">
        <v>37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91</v>
      </c>
      <c r="AT144" s="147" t="s">
        <v>128</v>
      </c>
      <c r="AU144" s="147" t="s">
        <v>84</v>
      </c>
      <c r="AY144" s="15" t="s">
        <v>127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79</v>
      </c>
      <c r="BK144" s="148">
        <f>ROUND(I144*H144,2)</f>
        <v>0</v>
      </c>
      <c r="BL144" s="15" t="s">
        <v>91</v>
      </c>
      <c r="BM144" s="147" t="s">
        <v>232</v>
      </c>
    </row>
    <row r="145" spans="2:65" s="1" customFormat="1" ht="19.5">
      <c r="B145" s="30"/>
      <c r="D145" s="149" t="s">
        <v>134</v>
      </c>
      <c r="F145" s="150" t="s">
        <v>231</v>
      </c>
      <c r="I145" s="151"/>
      <c r="L145" s="30"/>
      <c r="M145" s="152"/>
      <c r="T145" s="52"/>
      <c r="AT145" s="15" t="s">
        <v>134</v>
      </c>
      <c r="AU145" s="15" t="s">
        <v>84</v>
      </c>
    </row>
    <row r="146" spans="2:65" s="13" customFormat="1" ht="22.5">
      <c r="B146" s="159"/>
      <c r="D146" s="149" t="s">
        <v>138</v>
      </c>
      <c r="E146" s="160" t="s">
        <v>1</v>
      </c>
      <c r="F146" s="161" t="s">
        <v>233</v>
      </c>
      <c r="H146" s="162">
        <v>73.430000000000007</v>
      </c>
      <c r="I146" s="163"/>
      <c r="L146" s="159"/>
      <c r="M146" s="164"/>
      <c r="T146" s="165"/>
      <c r="AT146" s="160" t="s">
        <v>138</v>
      </c>
      <c r="AU146" s="160" t="s">
        <v>84</v>
      </c>
      <c r="AV146" s="13" t="s">
        <v>84</v>
      </c>
      <c r="AW146" s="13" t="s">
        <v>29</v>
      </c>
      <c r="AX146" s="13" t="s">
        <v>79</v>
      </c>
      <c r="AY146" s="160" t="s">
        <v>127</v>
      </c>
    </row>
    <row r="147" spans="2:65" s="12" customFormat="1">
      <c r="B147" s="153"/>
      <c r="D147" s="149" t="s">
        <v>138</v>
      </c>
      <c r="E147" s="154" t="s">
        <v>1</v>
      </c>
      <c r="F147" s="155" t="s">
        <v>234</v>
      </c>
      <c r="H147" s="154" t="s">
        <v>1</v>
      </c>
      <c r="I147" s="156"/>
      <c r="L147" s="153"/>
      <c r="M147" s="157"/>
      <c r="T147" s="158"/>
      <c r="AT147" s="154" t="s">
        <v>138</v>
      </c>
      <c r="AU147" s="154" t="s">
        <v>84</v>
      </c>
      <c r="AV147" s="12" t="s">
        <v>79</v>
      </c>
      <c r="AW147" s="12" t="s">
        <v>29</v>
      </c>
      <c r="AX147" s="12" t="s">
        <v>72</v>
      </c>
      <c r="AY147" s="154" t="s">
        <v>127</v>
      </c>
    </row>
    <row r="148" spans="2:65" s="1" customFormat="1" ht="40.9" customHeight="1">
      <c r="B148" s="30"/>
      <c r="C148" s="135" t="s">
        <v>157</v>
      </c>
      <c r="D148" s="135" t="s">
        <v>128</v>
      </c>
      <c r="E148" s="136" t="s">
        <v>230</v>
      </c>
      <c r="F148" s="137" t="s">
        <v>231</v>
      </c>
      <c r="G148" s="138" t="s">
        <v>194</v>
      </c>
      <c r="H148" s="139">
        <v>1288.4000000000001</v>
      </c>
      <c r="I148" s="140"/>
      <c r="J148" s="141">
        <f>ROUND(I148*H148,2)</f>
        <v>0</v>
      </c>
      <c r="K148" s="142"/>
      <c r="L148" s="30"/>
      <c r="M148" s="143" t="s">
        <v>1</v>
      </c>
      <c r="N148" s="144" t="s">
        <v>37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91</v>
      </c>
      <c r="AT148" s="147" t="s">
        <v>128</v>
      </c>
      <c r="AU148" s="147" t="s">
        <v>84</v>
      </c>
      <c r="AY148" s="15" t="s">
        <v>127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5" t="s">
        <v>79</v>
      </c>
      <c r="BK148" s="148">
        <f>ROUND(I148*H148,2)</f>
        <v>0</v>
      </c>
      <c r="BL148" s="15" t="s">
        <v>91</v>
      </c>
      <c r="BM148" s="147" t="s">
        <v>235</v>
      </c>
    </row>
    <row r="149" spans="2:65" s="1" customFormat="1" ht="19.5">
      <c r="B149" s="30"/>
      <c r="D149" s="149" t="s">
        <v>134</v>
      </c>
      <c r="F149" s="150" t="s">
        <v>231</v>
      </c>
      <c r="I149" s="151"/>
      <c r="L149" s="30"/>
      <c r="M149" s="152"/>
      <c r="T149" s="52"/>
      <c r="AT149" s="15" t="s">
        <v>134</v>
      </c>
      <c r="AU149" s="15" t="s">
        <v>84</v>
      </c>
    </row>
    <row r="150" spans="2:65" s="13" customFormat="1">
      <c r="B150" s="159"/>
      <c r="D150" s="149" t="s">
        <v>138</v>
      </c>
      <c r="E150" s="160" t="s">
        <v>1</v>
      </c>
      <c r="F150" s="161" t="s">
        <v>236</v>
      </c>
      <c r="H150" s="162">
        <v>1288.4000000000001</v>
      </c>
      <c r="I150" s="163"/>
      <c r="L150" s="159"/>
      <c r="M150" s="164"/>
      <c r="T150" s="165"/>
      <c r="AT150" s="160" t="s">
        <v>138</v>
      </c>
      <c r="AU150" s="160" t="s">
        <v>84</v>
      </c>
      <c r="AV150" s="13" t="s">
        <v>84</v>
      </c>
      <c r="AW150" s="13" t="s">
        <v>29</v>
      </c>
      <c r="AX150" s="13" t="s">
        <v>79</v>
      </c>
      <c r="AY150" s="160" t="s">
        <v>127</v>
      </c>
    </row>
    <row r="151" spans="2:65" s="12" customFormat="1" ht="22.5">
      <c r="B151" s="153"/>
      <c r="D151" s="149" t="s">
        <v>138</v>
      </c>
      <c r="E151" s="154" t="s">
        <v>1</v>
      </c>
      <c r="F151" s="155" t="s">
        <v>237</v>
      </c>
      <c r="H151" s="154" t="s">
        <v>1</v>
      </c>
      <c r="I151" s="156"/>
      <c r="L151" s="153"/>
      <c r="M151" s="157"/>
      <c r="T151" s="158"/>
      <c r="AT151" s="154" t="s">
        <v>138</v>
      </c>
      <c r="AU151" s="154" t="s">
        <v>84</v>
      </c>
      <c r="AV151" s="12" t="s">
        <v>79</v>
      </c>
      <c r="AW151" s="12" t="s">
        <v>29</v>
      </c>
      <c r="AX151" s="12" t="s">
        <v>72</v>
      </c>
      <c r="AY151" s="154" t="s">
        <v>127</v>
      </c>
    </row>
    <row r="152" spans="2:65" s="1" customFormat="1" ht="40.9" customHeight="1">
      <c r="B152" s="30"/>
      <c r="C152" s="135" t="s">
        <v>162</v>
      </c>
      <c r="D152" s="135" t="s">
        <v>128</v>
      </c>
      <c r="E152" s="136" t="s">
        <v>238</v>
      </c>
      <c r="F152" s="137" t="s">
        <v>239</v>
      </c>
      <c r="G152" s="138" t="s">
        <v>194</v>
      </c>
      <c r="H152" s="139">
        <v>425</v>
      </c>
      <c r="I152" s="140"/>
      <c r="J152" s="141">
        <f>ROUND(I152*H152,2)</f>
        <v>0</v>
      </c>
      <c r="K152" s="142"/>
      <c r="L152" s="30"/>
      <c r="M152" s="143" t="s">
        <v>1</v>
      </c>
      <c r="N152" s="144" t="s">
        <v>37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91</v>
      </c>
      <c r="AT152" s="147" t="s">
        <v>128</v>
      </c>
      <c r="AU152" s="147" t="s">
        <v>84</v>
      </c>
      <c r="AY152" s="15" t="s">
        <v>127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5" t="s">
        <v>79</v>
      </c>
      <c r="BK152" s="148">
        <f>ROUND(I152*H152,2)</f>
        <v>0</v>
      </c>
      <c r="BL152" s="15" t="s">
        <v>91</v>
      </c>
      <c r="BM152" s="147" t="s">
        <v>240</v>
      </c>
    </row>
    <row r="153" spans="2:65" s="1" customFormat="1" ht="19.5">
      <c r="B153" s="30"/>
      <c r="D153" s="149" t="s">
        <v>134</v>
      </c>
      <c r="F153" s="150" t="s">
        <v>239</v>
      </c>
      <c r="I153" s="151"/>
      <c r="L153" s="30"/>
      <c r="M153" s="152"/>
      <c r="T153" s="52"/>
      <c r="AT153" s="15" t="s">
        <v>134</v>
      </c>
      <c r="AU153" s="15" t="s">
        <v>84</v>
      </c>
    </row>
    <row r="154" spans="2:65" s="13" customFormat="1">
      <c r="B154" s="159"/>
      <c r="D154" s="149" t="s">
        <v>138</v>
      </c>
      <c r="E154" s="160" t="s">
        <v>1</v>
      </c>
      <c r="F154" s="161" t="s">
        <v>241</v>
      </c>
      <c r="H154" s="162">
        <v>425</v>
      </c>
      <c r="I154" s="163"/>
      <c r="L154" s="159"/>
      <c r="M154" s="164"/>
      <c r="T154" s="165"/>
      <c r="AT154" s="160" t="s">
        <v>138</v>
      </c>
      <c r="AU154" s="160" t="s">
        <v>84</v>
      </c>
      <c r="AV154" s="13" t="s">
        <v>84</v>
      </c>
      <c r="AW154" s="13" t="s">
        <v>29</v>
      </c>
      <c r="AX154" s="13" t="s">
        <v>79</v>
      </c>
      <c r="AY154" s="160" t="s">
        <v>127</v>
      </c>
    </row>
    <row r="155" spans="2:65" s="12" customFormat="1">
      <c r="B155" s="153"/>
      <c r="D155" s="149" t="s">
        <v>138</v>
      </c>
      <c r="E155" s="154" t="s">
        <v>1</v>
      </c>
      <c r="F155" s="155" t="s">
        <v>242</v>
      </c>
      <c r="H155" s="154" t="s">
        <v>1</v>
      </c>
      <c r="I155" s="156"/>
      <c r="L155" s="153"/>
      <c r="M155" s="157"/>
      <c r="T155" s="158"/>
      <c r="AT155" s="154" t="s">
        <v>138</v>
      </c>
      <c r="AU155" s="154" t="s">
        <v>84</v>
      </c>
      <c r="AV155" s="12" t="s">
        <v>79</v>
      </c>
      <c r="AW155" s="12" t="s">
        <v>29</v>
      </c>
      <c r="AX155" s="12" t="s">
        <v>72</v>
      </c>
      <c r="AY155" s="154" t="s">
        <v>127</v>
      </c>
    </row>
    <row r="156" spans="2:65" s="1" customFormat="1" ht="40.9" customHeight="1">
      <c r="B156" s="30"/>
      <c r="C156" s="135" t="s">
        <v>166</v>
      </c>
      <c r="D156" s="135" t="s">
        <v>128</v>
      </c>
      <c r="E156" s="136" t="s">
        <v>243</v>
      </c>
      <c r="F156" s="137" t="s">
        <v>244</v>
      </c>
      <c r="G156" s="138" t="s">
        <v>194</v>
      </c>
      <c r="H156" s="139">
        <v>36.715000000000003</v>
      </c>
      <c r="I156" s="140"/>
      <c r="J156" s="141">
        <f>ROUND(I156*H156,2)</f>
        <v>0</v>
      </c>
      <c r="K156" s="142"/>
      <c r="L156" s="30"/>
      <c r="M156" s="143" t="s">
        <v>1</v>
      </c>
      <c r="N156" s="144" t="s">
        <v>37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91</v>
      </c>
      <c r="AT156" s="147" t="s">
        <v>128</v>
      </c>
      <c r="AU156" s="147" t="s">
        <v>84</v>
      </c>
      <c r="AY156" s="15" t="s">
        <v>127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5" t="s">
        <v>79</v>
      </c>
      <c r="BK156" s="148">
        <f>ROUND(I156*H156,2)</f>
        <v>0</v>
      </c>
      <c r="BL156" s="15" t="s">
        <v>91</v>
      </c>
      <c r="BM156" s="147" t="s">
        <v>245</v>
      </c>
    </row>
    <row r="157" spans="2:65" s="1" customFormat="1" ht="29.25">
      <c r="B157" s="30"/>
      <c r="D157" s="149" t="s">
        <v>134</v>
      </c>
      <c r="F157" s="150" t="s">
        <v>244</v>
      </c>
      <c r="I157" s="151"/>
      <c r="L157" s="30"/>
      <c r="M157" s="152"/>
      <c r="T157" s="52"/>
      <c r="AT157" s="15" t="s">
        <v>134</v>
      </c>
      <c r="AU157" s="15" t="s">
        <v>84</v>
      </c>
    </row>
    <row r="158" spans="2:65" s="13" customFormat="1" ht="22.5">
      <c r="B158" s="159"/>
      <c r="D158" s="149" t="s">
        <v>138</v>
      </c>
      <c r="E158" s="160" t="s">
        <v>1</v>
      </c>
      <c r="F158" s="161" t="s">
        <v>212</v>
      </c>
      <c r="H158" s="162">
        <v>36.715000000000003</v>
      </c>
      <c r="I158" s="163"/>
      <c r="L158" s="159"/>
      <c r="M158" s="164"/>
      <c r="T158" s="165"/>
      <c r="AT158" s="160" t="s">
        <v>138</v>
      </c>
      <c r="AU158" s="160" t="s">
        <v>84</v>
      </c>
      <c r="AV158" s="13" t="s">
        <v>84</v>
      </c>
      <c r="AW158" s="13" t="s">
        <v>29</v>
      </c>
      <c r="AX158" s="13" t="s">
        <v>79</v>
      </c>
      <c r="AY158" s="160" t="s">
        <v>127</v>
      </c>
    </row>
    <row r="159" spans="2:65" s="12" customFormat="1">
      <c r="B159" s="153"/>
      <c r="D159" s="149" t="s">
        <v>138</v>
      </c>
      <c r="E159" s="154" t="s">
        <v>1</v>
      </c>
      <c r="F159" s="155" t="s">
        <v>246</v>
      </c>
      <c r="H159" s="154" t="s">
        <v>1</v>
      </c>
      <c r="I159" s="156"/>
      <c r="L159" s="153"/>
      <c r="M159" s="157"/>
      <c r="T159" s="158"/>
      <c r="AT159" s="154" t="s">
        <v>138</v>
      </c>
      <c r="AU159" s="154" t="s">
        <v>84</v>
      </c>
      <c r="AV159" s="12" t="s">
        <v>79</v>
      </c>
      <c r="AW159" s="12" t="s">
        <v>29</v>
      </c>
      <c r="AX159" s="12" t="s">
        <v>72</v>
      </c>
      <c r="AY159" s="154" t="s">
        <v>127</v>
      </c>
    </row>
    <row r="160" spans="2:65" s="1" customFormat="1" ht="40.9" customHeight="1">
      <c r="B160" s="30"/>
      <c r="C160" s="135" t="s">
        <v>170</v>
      </c>
      <c r="D160" s="135" t="s">
        <v>128</v>
      </c>
      <c r="E160" s="136" t="s">
        <v>247</v>
      </c>
      <c r="F160" s="137" t="s">
        <v>244</v>
      </c>
      <c r="G160" s="138" t="s">
        <v>194</v>
      </c>
      <c r="H160" s="139">
        <v>472</v>
      </c>
      <c r="I160" s="140"/>
      <c r="J160" s="141">
        <f>ROUND(I160*H160,2)</f>
        <v>0</v>
      </c>
      <c r="K160" s="142"/>
      <c r="L160" s="30"/>
      <c r="M160" s="143" t="s">
        <v>1</v>
      </c>
      <c r="N160" s="144" t="s">
        <v>37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91</v>
      </c>
      <c r="AT160" s="147" t="s">
        <v>128</v>
      </c>
      <c r="AU160" s="147" t="s">
        <v>84</v>
      </c>
      <c r="AY160" s="15" t="s">
        <v>127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5" t="s">
        <v>79</v>
      </c>
      <c r="BK160" s="148">
        <f>ROUND(I160*H160,2)</f>
        <v>0</v>
      </c>
      <c r="BL160" s="15" t="s">
        <v>91</v>
      </c>
      <c r="BM160" s="147" t="s">
        <v>248</v>
      </c>
    </row>
    <row r="161" spans="2:65" s="1" customFormat="1" ht="29.25">
      <c r="B161" s="30"/>
      <c r="D161" s="149" t="s">
        <v>134</v>
      </c>
      <c r="F161" s="150" t="s">
        <v>244</v>
      </c>
      <c r="I161" s="151"/>
      <c r="L161" s="30"/>
      <c r="M161" s="152"/>
      <c r="T161" s="52"/>
      <c r="AT161" s="15" t="s">
        <v>134</v>
      </c>
      <c r="AU161" s="15" t="s">
        <v>84</v>
      </c>
    </row>
    <row r="162" spans="2:65" s="13" customFormat="1">
      <c r="B162" s="159"/>
      <c r="D162" s="149" t="s">
        <v>138</v>
      </c>
      <c r="E162" s="160" t="s">
        <v>1</v>
      </c>
      <c r="F162" s="161" t="s">
        <v>222</v>
      </c>
      <c r="H162" s="162">
        <v>472</v>
      </c>
      <c r="I162" s="163"/>
      <c r="L162" s="159"/>
      <c r="M162" s="164"/>
      <c r="T162" s="165"/>
      <c r="AT162" s="160" t="s">
        <v>138</v>
      </c>
      <c r="AU162" s="160" t="s">
        <v>84</v>
      </c>
      <c r="AV162" s="13" t="s">
        <v>84</v>
      </c>
      <c r="AW162" s="13" t="s">
        <v>29</v>
      </c>
      <c r="AX162" s="13" t="s">
        <v>79</v>
      </c>
      <c r="AY162" s="160" t="s">
        <v>127</v>
      </c>
    </row>
    <row r="163" spans="2:65" s="12" customFormat="1">
      <c r="B163" s="153"/>
      <c r="D163" s="149" t="s">
        <v>138</v>
      </c>
      <c r="E163" s="154" t="s">
        <v>1</v>
      </c>
      <c r="F163" s="155" t="s">
        <v>249</v>
      </c>
      <c r="H163" s="154" t="s">
        <v>1</v>
      </c>
      <c r="I163" s="156"/>
      <c r="L163" s="153"/>
      <c r="M163" s="157"/>
      <c r="T163" s="158"/>
      <c r="AT163" s="154" t="s">
        <v>138</v>
      </c>
      <c r="AU163" s="154" t="s">
        <v>84</v>
      </c>
      <c r="AV163" s="12" t="s">
        <v>79</v>
      </c>
      <c r="AW163" s="12" t="s">
        <v>29</v>
      </c>
      <c r="AX163" s="12" t="s">
        <v>72</v>
      </c>
      <c r="AY163" s="154" t="s">
        <v>127</v>
      </c>
    </row>
    <row r="164" spans="2:65" s="1" customFormat="1" ht="26.45" customHeight="1">
      <c r="B164" s="30"/>
      <c r="C164" s="135" t="s">
        <v>174</v>
      </c>
      <c r="D164" s="135" t="s">
        <v>128</v>
      </c>
      <c r="E164" s="136" t="s">
        <v>250</v>
      </c>
      <c r="F164" s="137" t="s">
        <v>251</v>
      </c>
      <c r="G164" s="138" t="s">
        <v>194</v>
      </c>
      <c r="H164" s="139">
        <v>2248.4</v>
      </c>
      <c r="I164" s="140"/>
      <c r="J164" s="141">
        <f>ROUND(I164*H164,2)</f>
        <v>0</v>
      </c>
      <c r="K164" s="142"/>
      <c r="L164" s="30"/>
      <c r="M164" s="143" t="s">
        <v>1</v>
      </c>
      <c r="N164" s="144" t="s">
        <v>37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91</v>
      </c>
      <c r="AT164" s="147" t="s">
        <v>128</v>
      </c>
      <c r="AU164" s="147" t="s">
        <v>84</v>
      </c>
      <c r="AY164" s="15" t="s">
        <v>127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5" t="s">
        <v>79</v>
      </c>
      <c r="BK164" s="148">
        <f>ROUND(I164*H164,2)</f>
        <v>0</v>
      </c>
      <c r="BL164" s="15" t="s">
        <v>91</v>
      </c>
      <c r="BM164" s="147" t="s">
        <v>252</v>
      </c>
    </row>
    <row r="165" spans="2:65" s="1" customFormat="1">
      <c r="B165" s="30"/>
      <c r="D165" s="149" t="s">
        <v>134</v>
      </c>
      <c r="F165" s="150" t="s">
        <v>251</v>
      </c>
      <c r="I165" s="151"/>
      <c r="L165" s="30"/>
      <c r="M165" s="152"/>
      <c r="T165" s="52"/>
      <c r="AT165" s="15" t="s">
        <v>134</v>
      </c>
      <c r="AU165" s="15" t="s">
        <v>84</v>
      </c>
    </row>
    <row r="166" spans="2:65" s="13" customFormat="1">
      <c r="B166" s="159"/>
      <c r="D166" s="149" t="s">
        <v>138</v>
      </c>
      <c r="E166" s="160" t="s">
        <v>1</v>
      </c>
      <c r="F166" s="161" t="s">
        <v>217</v>
      </c>
      <c r="H166" s="162">
        <v>2248.4</v>
      </c>
      <c r="I166" s="163"/>
      <c r="L166" s="159"/>
      <c r="M166" s="164"/>
      <c r="T166" s="165"/>
      <c r="AT166" s="160" t="s">
        <v>138</v>
      </c>
      <c r="AU166" s="160" t="s">
        <v>84</v>
      </c>
      <c r="AV166" s="13" t="s">
        <v>84</v>
      </c>
      <c r="AW166" s="13" t="s">
        <v>29</v>
      </c>
      <c r="AX166" s="13" t="s">
        <v>79</v>
      </c>
      <c r="AY166" s="160" t="s">
        <v>127</v>
      </c>
    </row>
    <row r="167" spans="2:65" s="12" customFormat="1" ht="22.5">
      <c r="B167" s="153"/>
      <c r="D167" s="149" t="s">
        <v>138</v>
      </c>
      <c r="E167" s="154" t="s">
        <v>1</v>
      </c>
      <c r="F167" s="155" t="s">
        <v>253</v>
      </c>
      <c r="H167" s="154" t="s">
        <v>1</v>
      </c>
      <c r="I167" s="156"/>
      <c r="L167" s="153"/>
      <c r="M167" s="157"/>
      <c r="T167" s="158"/>
      <c r="AT167" s="154" t="s">
        <v>138</v>
      </c>
      <c r="AU167" s="154" t="s">
        <v>84</v>
      </c>
      <c r="AV167" s="12" t="s">
        <v>79</v>
      </c>
      <c r="AW167" s="12" t="s">
        <v>29</v>
      </c>
      <c r="AX167" s="12" t="s">
        <v>72</v>
      </c>
      <c r="AY167" s="154" t="s">
        <v>127</v>
      </c>
    </row>
    <row r="168" spans="2:65" s="1" customFormat="1" ht="16.5" customHeight="1">
      <c r="B168" s="30"/>
      <c r="C168" s="135" t="s">
        <v>178</v>
      </c>
      <c r="D168" s="135" t="s">
        <v>128</v>
      </c>
      <c r="E168" s="136" t="s">
        <v>254</v>
      </c>
      <c r="F168" s="137" t="s">
        <v>255</v>
      </c>
      <c r="G168" s="138" t="s">
        <v>194</v>
      </c>
      <c r="H168" s="139">
        <v>36.715000000000003</v>
      </c>
      <c r="I168" s="140"/>
      <c r="J168" s="141">
        <f>ROUND(I168*H168,2)</f>
        <v>0</v>
      </c>
      <c r="K168" s="142"/>
      <c r="L168" s="30"/>
      <c r="M168" s="143" t="s">
        <v>1</v>
      </c>
      <c r="N168" s="144" t="s">
        <v>37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91</v>
      </c>
      <c r="AT168" s="147" t="s">
        <v>128</v>
      </c>
      <c r="AU168" s="147" t="s">
        <v>84</v>
      </c>
      <c r="AY168" s="15" t="s">
        <v>127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5" t="s">
        <v>79</v>
      </c>
      <c r="BK168" s="148">
        <f>ROUND(I168*H168,2)</f>
        <v>0</v>
      </c>
      <c r="BL168" s="15" t="s">
        <v>91</v>
      </c>
      <c r="BM168" s="147" t="s">
        <v>256</v>
      </c>
    </row>
    <row r="169" spans="2:65" s="1" customFormat="1">
      <c r="B169" s="30"/>
      <c r="D169" s="149" t="s">
        <v>134</v>
      </c>
      <c r="F169" s="150" t="s">
        <v>255</v>
      </c>
      <c r="I169" s="151"/>
      <c r="L169" s="30"/>
      <c r="M169" s="152"/>
      <c r="T169" s="52"/>
      <c r="AT169" s="15" t="s">
        <v>134</v>
      </c>
      <c r="AU169" s="15" t="s">
        <v>84</v>
      </c>
    </row>
    <row r="170" spans="2:65" s="13" customFormat="1" ht="22.5">
      <c r="B170" s="159"/>
      <c r="D170" s="149" t="s">
        <v>138</v>
      </c>
      <c r="E170" s="160" t="s">
        <v>1</v>
      </c>
      <c r="F170" s="161" t="s">
        <v>212</v>
      </c>
      <c r="H170" s="162">
        <v>36.715000000000003</v>
      </c>
      <c r="I170" s="163"/>
      <c r="L170" s="159"/>
      <c r="M170" s="164"/>
      <c r="T170" s="165"/>
      <c r="AT170" s="160" t="s">
        <v>138</v>
      </c>
      <c r="AU170" s="160" t="s">
        <v>84</v>
      </c>
      <c r="AV170" s="13" t="s">
        <v>84</v>
      </c>
      <c r="AW170" s="13" t="s">
        <v>29</v>
      </c>
      <c r="AX170" s="13" t="s">
        <v>79</v>
      </c>
      <c r="AY170" s="160" t="s">
        <v>127</v>
      </c>
    </row>
    <row r="171" spans="2:65" s="12" customFormat="1">
      <c r="B171" s="153"/>
      <c r="D171" s="149" t="s">
        <v>138</v>
      </c>
      <c r="E171" s="154" t="s">
        <v>1</v>
      </c>
      <c r="F171" s="155" t="s">
        <v>257</v>
      </c>
      <c r="H171" s="154" t="s">
        <v>1</v>
      </c>
      <c r="I171" s="156"/>
      <c r="L171" s="153"/>
      <c r="M171" s="157"/>
      <c r="T171" s="158"/>
      <c r="AT171" s="154" t="s">
        <v>138</v>
      </c>
      <c r="AU171" s="154" t="s">
        <v>84</v>
      </c>
      <c r="AV171" s="12" t="s">
        <v>79</v>
      </c>
      <c r="AW171" s="12" t="s">
        <v>29</v>
      </c>
      <c r="AX171" s="12" t="s">
        <v>72</v>
      </c>
      <c r="AY171" s="154" t="s">
        <v>127</v>
      </c>
    </row>
    <row r="172" spans="2:65" s="1" customFormat="1" ht="26.45" customHeight="1">
      <c r="B172" s="30"/>
      <c r="C172" s="135" t="s">
        <v>8</v>
      </c>
      <c r="D172" s="135" t="s">
        <v>128</v>
      </c>
      <c r="E172" s="136" t="s">
        <v>258</v>
      </c>
      <c r="F172" s="137" t="s">
        <v>259</v>
      </c>
      <c r="G172" s="138" t="s">
        <v>136</v>
      </c>
      <c r="H172" s="139">
        <v>12.5</v>
      </c>
      <c r="I172" s="140"/>
      <c r="J172" s="141">
        <f>ROUND(I172*H172,2)</f>
        <v>0</v>
      </c>
      <c r="K172" s="142"/>
      <c r="L172" s="30"/>
      <c r="M172" s="143" t="s">
        <v>1</v>
      </c>
      <c r="N172" s="144" t="s">
        <v>37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91</v>
      </c>
      <c r="AT172" s="147" t="s">
        <v>128</v>
      </c>
      <c r="AU172" s="147" t="s">
        <v>84</v>
      </c>
      <c r="AY172" s="15" t="s">
        <v>127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5" t="s">
        <v>79</v>
      </c>
      <c r="BK172" s="148">
        <f>ROUND(I172*H172,2)</f>
        <v>0</v>
      </c>
      <c r="BL172" s="15" t="s">
        <v>91</v>
      </c>
      <c r="BM172" s="147" t="s">
        <v>260</v>
      </c>
    </row>
    <row r="173" spans="2:65" s="1" customFormat="1" ht="19.5">
      <c r="B173" s="30"/>
      <c r="D173" s="149" t="s">
        <v>134</v>
      </c>
      <c r="F173" s="150" t="s">
        <v>259</v>
      </c>
      <c r="I173" s="151"/>
      <c r="L173" s="30"/>
      <c r="M173" s="152"/>
      <c r="T173" s="52"/>
      <c r="AT173" s="15" t="s">
        <v>134</v>
      </c>
      <c r="AU173" s="15" t="s">
        <v>84</v>
      </c>
    </row>
    <row r="174" spans="2:65" s="13" customFormat="1">
      <c r="B174" s="159"/>
      <c r="D174" s="149" t="s">
        <v>138</v>
      </c>
      <c r="E174" s="160" t="s">
        <v>1</v>
      </c>
      <c r="F174" s="161" t="s">
        <v>261</v>
      </c>
      <c r="H174" s="162">
        <v>12.5</v>
      </c>
      <c r="I174" s="163"/>
      <c r="L174" s="159"/>
      <c r="M174" s="164"/>
      <c r="T174" s="165"/>
      <c r="AT174" s="160" t="s">
        <v>138</v>
      </c>
      <c r="AU174" s="160" t="s">
        <v>84</v>
      </c>
      <c r="AV174" s="13" t="s">
        <v>84</v>
      </c>
      <c r="AW174" s="13" t="s">
        <v>29</v>
      </c>
      <c r="AX174" s="13" t="s">
        <v>79</v>
      </c>
      <c r="AY174" s="160" t="s">
        <v>127</v>
      </c>
    </row>
    <row r="175" spans="2:65" s="12" customFormat="1">
      <c r="B175" s="153"/>
      <c r="D175" s="149" t="s">
        <v>138</v>
      </c>
      <c r="E175" s="154" t="s">
        <v>1</v>
      </c>
      <c r="F175" s="155" t="s">
        <v>262</v>
      </c>
      <c r="H175" s="154" t="s">
        <v>1</v>
      </c>
      <c r="I175" s="156"/>
      <c r="L175" s="153"/>
      <c r="M175" s="157"/>
      <c r="T175" s="158"/>
      <c r="AT175" s="154" t="s">
        <v>138</v>
      </c>
      <c r="AU175" s="154" t="s">
        <v>84</v>
      </c>
      <c r="AV175" s="12" t="s">
        <v>79</v>
      </c>
      <c r="AW175" s="12" t="s">
        <v>29</v>
      </c>
      <c r="AX175" s="12" t="s">
        <v>72</v>
      </c>
      <c r="AY175" s="154" t="s">
        <v>127</v>
      </c>
    </row>
    <row r="176" spans="2:65" s="1" customFormat="1" ht="26.45" customHeight="1">
      <c r="B176" s="30"/>
      <c r="C176" s="135" t="s">
        <v>185</v>
      </c>
      <c r="D176" s="135" t="s">
        <v>128</v>
      </c>
      <c r="E176" s="136" t="s">
        <v>258</v>
      </c>
      <c r="F176" s="137" t="s">
        <v>259</v>
      </c>
      <c r="G176" s="138" t="s">
        <v>136</v>
      </c>
      <c r="H176" s="139">
        <v>3775</v>
      </c>
      <c r="I176" s="140"/>
      <c r="J176" s="141">
        <f>ROUND(I176*H176,2)</f>
        <v>0</v>
      </c>
      <c r="K176" s="142"/>
      <c r="L176" s="30"/>
      <c r="M176" s="143" t="s">
        <v>1</v>
      </c>
      <c r="N176" s="144" t="s">
        <v>37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91</v>
      </c>
      <c r="AT176" s="147" t="s">
        <v>128</v>
      </c>
      <c r="AU176" s="147" t="s">
        <v>84</v>
      </c>
      <c r="AY176" s="15" t="s">
        <v>127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5" t="s">
        <v>79</v>
      </c>
      <c r="BK176" s="148">
        <f>ROUND(I176*H176,2)</f>
        <v>0</v>
      </c>
      <c r="BL176" s="15" t="s">
        <v>91</v>
      </c>
      <c r="BM176" s="147" t="s">
        <v>263</v>
      </c>
    </row>
    <row r="177" spans="2:65" s="1" customFormat="1" ht="19.5">
      <c r="B177" s="30"/>
      <c r="D177" s="149" t="s">
        <v>134</v>
      </c>
      <c r="F177" s="150" t="s">
        <v>259</v>
      </c>
      <c r="I177" s="151"/>
      <c r="L177" s="30"/>
      <c r="M177" s="152"/>
      <c r="T177" s="52"/>
      <c r="AT177" s="15" t="s">
        <v>134</v>
      </c>
      <c r="AU177" s="15" t="s">
        <v>84</v>
      </c>
    </row>
    <row r="178" spans="2:65" s="13" customFormat="1">
      <c r="B178" s="159"/>
      <c r="D178" s="149" t="s">
        <v>138</v>
      </c>
      <c r="E178" s="160" t="s">
        <v>1</v>
      </c>
      <c r="F178" s="161" t="s">
        <v>264</v>
      </c>
      <c r="H178" s="162">
        <v>3775</v>
      </c>
      <c r="I178" s="163"/>
      <c r="L178" s="159"/>
      <c r="M178" s="164"/>
      <c r="T178" s="165"/>
      <c r="AT178" s="160" t="s">
        <v>138</v>
      </c>
      <c r="AU178" s="160" t="s">
        <v>84</v>
      </c>
      <c r="AV178" s="13" t="s">
        <v>84</v>
      </c>
      <c r="AW178" s="13" t="s">
        <v>29</v>
      </c>
      <c r="AX178" s="13" t="s">
        <v>79</v>
      </c>
      <c r="AY178" s="160" t="s">
        <v>127</v>
      </c>
    </row>
    <row r="179" spans="2:65" s="12" customFormat="1">
      <c r="B179" s="153"/>
      <c r="D179" s="149" t="s">
        <v>138</v>
      </c>
      <c r="E179" s="154" t="s">
        <v>1</v>
      </c>
      <c r="F179" s="155" t="s">
        <v>265</v>
      </c>
      <c r="H179" s="154" t="s">
        <v>1</v>
      </c>
      <c r="I179" s="156"/>
      <c r="L179" s="153"/>
      <c r="M179" s="157"/>
      <c r="T179" s="158"/>
      <c r="AT179" s="154" t="s">
        <v>138</v>
      </c>
      <c r="AU179" s="154" t="s">
        <v>84</v>
      </c>
      <c r="AV179" s="12" t="s">
        <v>79</v>
      </c>
      <c r="AW179" s="12" t="s">
        <v>29</v>
      </c>
      <c r="AX179" s="12" t="s">
        <v>72</v>
      </c>
      <c r="AY179" s="154" t="s">
        <v>127</v>
      </c>
    </row>
    <row r="180" spans="2:65" s="11" customFormat="1" ht="22.9" customHeight="1">
      <c r="B180" s="123"/>
      <c r="D180" s="124" t="s">
        <v>71</v>
      </c>
      <c r="E180" s="133" t="s">
        <v>91</v>
      </c>
      <c r="F180" s="133" t="s">
        <v>266</v>
      </c>
      <c r="I180" s="126"/>
      <c r="J180" s="134">
        <f>BK180</f>
        <v>0</v>
      </c>
      <c r="L180" s="123"/>
      <c r="M180" s="128"/>
      <c r="P180" s="129">
        <f>SUM(P181:P196)</f>
        <v>0</v>
      </c>
      <c r="R180" s="129">
        <f>SUM(R181:R196)</f>
        <v>1096.53</v>
      </c>
      <c r="T180" s="130">
        <f>SUM(T181:T196)</f>
        <v>0</v>
      </c>
      <c r="AR180" s="124" t="s">
        <v>79</v>
      </c>
      <c r="AT180" s="131" t="s">
        <v>71</v>
      </c>
      <c r="AU180" s="131" t="s">
        <v>79</v>
      </c>
      <c r="AY180" s="124" t="s">
        <v>127</v>
      </c>
      <c r="BK180" s="132">
        <f>SUM(BK181:BK196)</f>
        <v>0</v>
      </c>
    </row>
    <row r="181" spans="2:65" s="1" customFormat="1" ht="26.45" customHeight="1">
      <c r="B181" s="30"/>
      <c r="C181" s="135" t="s">
        <v>191</v>
      </c>
      <c r="D181" s="135" t="s">
        <v>128</v>
      </c>
      <c r="E181" s="136" t="s">
        <v>267</v>
      </c>
      <c r="F181" s="137" t="s">
        <v>268</v>
      </c>
      <c r="G181" s="138" t="s">
        <v>194</v>
      </c>
      <c r="H181" s="139">
        <v>125</v>
      </c>
      <c r="I181" s="140"/>
      <c r="J181" s="141">
        <f>ROUND(I181*H181,2)</f>
        <v>0</v>
      </c>
      <c r="K181" s="142"/>
      <c r="L181" s="30"/>
      <c r="M181" s="143" t="s">
        <v>1</v>
      </c>
      <c r="N181" s="144" t="s">
        <v>37</v>
      </c>
      <c r="P181" s="145">
        <f>O181*H181</f>
        <v>0</v>
      </c>
      <c r="Q181" s="145">
        <v>1.89</v>
      </c>
      <c r="R181" s="145">
        <f>Q181*H181</f>
        <v>236.25</v>
      </c>
      <c r="S181" s="145">
        <v>0</v>
      </c>
      <c r="T181" s="146">
        <f>S181*H181</f>
        <v>0</v>
      </c>
      <c r="AR181" s="147" t="s">
        <v>91</v>
      </c>
      <c r="AT181" s="147" t="s">
        <v>128</v>
      </c>
      <c r="AU181" s="147" t="s">
        <v>84</v>
      </c>
      <c r="AY181" s="15" t="s">
        <v>127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5" t="s">
        <v>79</v>
      </c>
      <c r="BK181" s="148">
        <f>ROUND(I181*H181,2)</f>
        <v>0</v>
      </c>
      <c r="BL181" s="15" t="s">
        <v>91</v>
      </c>
      <c r="BM181" s="147" t="s">
        <v>269</v>
      </c>
    </row>
    <row r="182" spans="2:65" s="1" customFormat="1" ht="19.5">
      <c r="B182" s="30"/>
      <c r="D182" s="149" t="s">
        <v>134</v>
      </c>
      <c r="F182" s="150" t="s">
        <v>268</v>
      </c>
      <c r="I182" s="151"/>
      <c r="L182" s="30"/>
      <c r="M182" s="152"/>
      <c r="T182" s="52"/>
      <c r="AT182" s="15" t="s">
        <v>134</v>
      </c>
      <c r="AU182" s="15" t="s">
        <v>84</v>
      </c>
    </row>
    <row r="183" spans="2:65" s="13" customFormat="1">
      <c r="B183" s="159"/>
      <c r="D183" s="149" t="s">
        <v>138</v>
      </c>
      <c r="E183" s="160" t="s">
        <v>1</v>
      </c>
      <c r="F183" s="161" t="s">
        <v>270</v>
      </c>
      <c r="H183" s="162">
        <v>125</v>
      </c>
      <c r="I183" s="163"/>
      <c r="L183" s="159"/>
      <c r="M183" s="164"/>
      <c r="T183" s="165"/>
      <c r="AT183" s="160" t="s">
        <v>138</v>
      </c>
      <c r="AU183" s="160" t="s">
        <v>84</v>
      </c>
      <c r="AV183" s="13" t="s">
        <v>84</v>
      </c>
      <c r="AW183" s="13" t="s">
        <v>29</v>
      </c>
      <c r="AX183" s="13" t="s">
        <v>79</v>
      </c>
      <c r="AY183" s="160" t="s">
        <v>127</v>
      </c>
    </row>
    <row r="184" spans="2:65" s="12" customFormat="1">
      <c r="B184" s="153"/>
      <c r="D184" s="149" t="s">
        <v>138</v>
      </c>
      <c r="E184" s="154" t="s">
        <v>1</v>
      </c>
      <c r="F184" s="155" t="s">
        <v>271</v>
      </c>
      <c r="H184" s="154" t="s">
        <v>1</v>
      </c>
      <c r="I184" s="156"/>
      <c r="L184" s="153"/>
      <c r="M184" s="157"/>
      <c r="T184" s="158"/>
      <c r="AT184" s="154" t="s">
        <v>138</v>
      </c>
      <c r="AU184" s="154" t="s">
        <v>84</v>
      </c>
      <c r="AV184" s="12" t="s">
        <v>79</v>
      </c>
      <c r="AW184" s="12" t="s">
        <v>29</v>
      </c>
      <c r="AX184" s="12" t="s">
        <v>72</v>
      </c>
      <c r="AY184" s="154" t="s">
        <v>127</v>
      </c>
    </row>
    <row r="185" spans="2:65" s="1" customFormat="1" ht="26.45" customHeight="1">
      <c r="B185" s="30"/>
      <c r="C185" s="135" t="s">
        <v>200</v>
      </c>
      <c r="D185" s="135" t="s">
        <v>128</v>
      </c>
      <c r="E185" s="136" t="s">
        <v>272</v>
      </c>
      <c r="F185" s="137" t="s">
        <v>273</v>
      </c>
      <c r="G185" s="138" t="s">
        <v>194</v>
      </c>
      <c r="H185" s="139">
        <v>30</v>
      </c>
      <c r="I185" s="140"/>
      <c r="J185" s="141">
        <f>ROUND(I185*H185,2)</f>
        <v>0</v>
      </c>
      <c r="K185" s="142"/>
      <c r="L185" s="30"/>
      <c r="M185" s="143" t="s">
        <v>1</v>
      </c>
      <c r="N185" s="144" t="s">
        <v>37</v>
      </c>
      <c r="P185" s="145">
        <f>O185*H185</f>
        <v>0</v>
      </c>
      <c r="Q185" s="145">
        <v>2</v>
      </c>
      <c r="R185" s="145">
        <f>Q185*H185</f>
        <v>60</v>
      </c>
      <c r="S185" s="145">
        <v>0</v>
      </c>
      <c r="T185" s="146">
        <f>S185*H185</f>
        <v>0</v>
      </c>
      <c r="AR185" s="147" t="s">
        <v>91</v>
      </c>
      <c r="AT185" s="147" t="s">
        <v>128</v>
      </c>
      <c r="AU185" s="147" t="s">
        <v>84</v>
      </c>
      <c r="AY185" s="15" t="s">
        <v>127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5" t="s">
        <v>79</v>
      </c>
      <c r="BK185" s="148">
        <f>ROUND(I185*H185,2)</f>
        <v>0</v>
      </c>
      <c r="BL185" s="15" t="s">
        <v>91</v>
      </c>
      <c r="BM185" s="147" t="s">
        <v>274</v>
      </c>
    </row>
    <row r="186" spans="2:65" s="1" customFormat="1">
      <c r="B186" s="30"/>
      <c r="D186" s="149" t="s">
        <v>134</v>
      </c>
      <c r="F186" s="150" t="s">
        <v>273</v>
      </c>
      <c r="I186" s="151"/>
      <c r="L186" s="30"/>
      <c r="M186" s="152"/>
      <c r="T186" s="52"/>
      <c r="AT186" s="15" t="s">
        <v>134</v>
      </c>
      <c r="AU186" s="15" t="s">
        <v>84</v>
      </c>
    </row>
    <row r="187" spans="2:65" s="13" customFormat="1">
      <c r="B187" s="159"/>
      <c r="D187" s="149" t="s">
        <v>138</v>
      </c>
      <c r="E187" s="160" t="s">
        <v>1</v>
      </c>
      <c r="F187" s="161" t="s">
        <v>275</v>
      </c>
      <c r="H187" s="162">
        <v>30</v>
      </c>
      <c r="I187" s="163"/>
      <c r="L187" s="159"/>
      <c r="M187" s="164"/>
      <c r="T187" s="165"/>
      <c r="AT187" s="160" t="s">
        <v>138</v>
      </c>
      <c r="AU187" s="160" t="s">
        <v>84</v>
      </c>
      <c r="AV187" s="13" t="s">
        <v>84</v>
      </c>
      <c r="AW187" s="13" t="s">
        <v>29</v>
      </c>
      <c r="AX187" s="13" t="s">
        <v>79</v>
      </c>
      <c r="AY187" s="160" t="s">
        <v>127</v>
      </c>
    </row>
    <row r="188" spans="2:65" s="12" customFormat="1">
      <c r="B188" s="153"/>
      <c r="D188" s="149" t="s">
        <v>138</v>
      </c>
      <c r="E188" s="154" t="s">
        <v>1</v>
      </c>
      <c r="F188" s="155" t="s">
        <v>276</v>
      </c>
      <c r="H188" s="154" t="s">
        <v>1</v>
      </c>
      <c r="I188" s="156"/>
      <c r="L188" s="153"/>
      <c r="M188" s="157"/>
      <c r="T188" s="158"/>
      <c r="AT188" s="154" t="s">
        <v>138</v>
      </c>
      <c r="AU188" s="154" t="s">
        <v>84</v>
      </c>
      <c r="AV188" s="12" t="s">
        <v>79</v>
      </c>
      <c r="AW188" s="12" t="s">
        <v>29</v>
      </c>
      <c r="AX188" s="12" t="s">
        <v>72</v>
      </c>
      <c r="AY188" s="154" t="s">
        <v>127</v>
      </c>
    </row>
    <row r="189" spans="2:65" s="1" customFormat="1" ht="26.45" customHeight="1">
      <c r="B189" s="30"/>
      <c r="C189" s="135" t="s">
        <v>277</v>
      </c>
      <c r="D189" s="135" t="s">
        <v>128</v>
      </c>
      <c r="E189" s="136" t="s">
        <v>278</v>
      </c>
      <c r="F189" s="137" t="s">
        <v>279</v>
      </c>
      <c r="G189" s="138" t="s">
        <v>194</v>
      </c>
      <c r="H189" s="139">
        <v>375</v>
      </c>
      <c r="I189" s="140"/>
      <c r="J189" s="141">
        <f>ROUND(I189*H189,2)</f>
        <v>0</v>
      </c>
      <c r="K189" s="142"/>
      <c r="L189" s="30"/>
      <c r="M189" s="143" t="s">
        <v>1</v>
      </c>
      <c r="N189" s="144" t="s">
        <v>37</v>
      </c>
      <c r="P189" s="145">
        <f>O189*H189</f>
        <v>0</v>
      </c>
      <c r="Q189" s="145">
        <v>2.13408</v>
      </c>
      <c r="R189" s="145">
        <f>Q189*H189</f>
        <v>800.28</v>
      </c>
      <c r="S189" s="145">
        <v>0</v>
      </c>
      <c r="T189" s="146">
        <f>S189*H189</f>
        <v>0</v>
      </c>
      <c r="AR189" s="147" t="s">
        <v>91</v>
      </c>
      <c r="AT189" s="147" t="s">
        <v>128</v>
      </c>
      <c r="AU189" s="147" t="s">
        <v>84</v>
      </c>
      <c r="AY189" s="15" t="s">
        <v>127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5" t="s">
        <v>79</v>
      </c>
      <c r="BK189" s="148">
        <f>ROUND(I189*H189,2)</f>
        <v>0</v>
      </c>
      <c r="BL189" s="15" t="s">
        <v>91</v>
      </c>
      <c r="BM189" s="147" t="s">
        <v>280</v>
      </c>
    </row>
    <row r="190" spans="2:65" s="1" customFormat="1" ht="19.5">
      <c r="B190" s="30"/>
      <c r="D190" s="149" t="s">
        <v>134</v>
      </c>
      <c r="F190" s="150" t="s">
        <v>279</v>
      </c>
      <c r="I190" s="151"/>
      <c r="L190" s="30"/>
      <c r="M190" s="152"/>
      <c r="T190" s="52"/>
      <c r="AT190" s="15" t="s">
        <v>134</v>
      </c>
      <c r="AU190" s="15" t="s">
        <v>84</v>
      </c>
    </row>
    <row r="191" spans="2:65" s="13" customFormat="1">
      <c r="B191" s="159"/>
      <c r="D191" s="149" t="s">
        <v>138</v>
      </c>
      <c r="E191" s="160" t="s">
        <v>1</v>
      </c>
      <c r="F191" s="161" t="s">
        <v>281</v>
      </c>
      <c r="H191" s="162">
        <v>375</v>
      </c>
      <c r="I191" s="163"/>
      <c r="L191" s="159"/>
      <c r="M191" s="164"/>
      <c r="T191" s="165"/>
      <c r="AT191" s="160" t="s">
        <v>138</v>
      </c>
      <c r="AU191" s="160" t="s">
        <v>84</v>
      </c>
      <c r="AV191" s="13" t="s">
        <v>84</v>
      </c>
      <c r="AW191" s="13" t="s">
        <v>29</v>
      </c>
      <c r="AX191" s="13" t="s">
        <v>79</v>
      </c>
      <c r="AY191" s="160" t="s">
        <v>127</v>
      </c>
    </row>
    <row r="192" spans="2:65" s="12" customFormat="1">
      <c r="B192" s="153"/>
      <c r="D192" s="149" t="s">
        <v>138</v>
      </c>
      <c r="E192" s="154" t="s">
        <v>1</v>
      </c>
      <c r="F192" s="155" t="s">
        <v>282</v>
      </c>
      <c r="H192" s="154" t="s">
        <v>1</v>
      </c>
      <c r="I192" s="156"/>
      <c r="L192" s="153"/>
      <c r="M192" s="157"/>
      <c r="T192" s="158"/>
      <c r="AT192" s="154" t="s">
        <v>138</v>
      </c>
      <c r="AU192" s="154" t="s">
        <v>84</v>
      </c>
      <c r="AV192" s="12" t="s">
        <v>79</v>
      </c>
      <c r="AW192" s="12" t="s">
        <v>29</v>
      </c>
      <c r="AX192" s="12" t="s">
        <v>72</v>
      </c>
      <c r="AY192" s="154" t="s">
        <v>127</v>
      </c>
    </row>
    <row r="193" spans="2:65" s="1" customFormat="1" ht="26.45" customHeight="1">
      <c r="B193" s="30"/>
      <c r="C193" s="135" t="s">
        <v>283</v>
      </c>
      <c r="D193" s="135" t="s">
        <v>128</v>
      </c>
      <c r="E193" s="136" t="s">
        <v>284</v>
      </c>
      <c r="F193" s="137" t="s">
        <v>285</v>
      </c>
      <c r="G193" s="138" t="s">
        <v>136</v>
      </c>
      <c r="H193" s="139">
        <v>1250</v>
      </c>
      <c r="I193" s="140"/>
      <c r="J193" s="141">
        <f>ROUND(I193*H193,2)</f>
        <v>0</v>
      </c>
      <c r="K193" s="142"/>
      <c r="L193" s="30"/>
      <c r="M193" s="143" t="s">
        <v>1</v>
      </c>
      <c r="N193" s="144" t="s">
        <v>37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91</v>
      </c>
      <c r="AT193" s="147" t="s">
        <v>128</v>
      </c>
      <c r="AU193" s="147" t="s">
        <v>84</v>
      </c>
      <c r="AY193" s="15" t="s">
        <v>127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5" t="s">
        <v>79</v>
      </c>
      <c r="BK193" s="148">
        <f>ROUND(I193*H193,2)</f>
        <v>0</v>
      </c>
      <c r="BL193" s="15" t="s">
        <v>91</v>
      </c>
      <c r="BM193" s="147" t="s">
        <v>286</v>
      </c>
    </row>
    <row r="194" spans="2:65" s="1" customFormat="1" ht="19.5">
      <c r="B194" s="30"/>
      <c r="D194" s="149" t="s">
        <v>134</v>
      </c>
      <c r="F194" s="150" t="s">
        <v>285</v>
      </c>
      <c r="I194" s="151"/>
      <c r="L194" s="30"/>
      <c r="M194" s="152"/>
      <c r="T194" s="52"/>
      <c r="AT194" s="15" t="s">
        <v>134</v>
      </c>
      <c r="AU194" s="15" t="s">
        <v>84</v>
      </c>
    </row>
    <row r="195" spans="2:65" s="13" customFormat="1">
      <c r="B195" s="159"/>
      <c r="D195" s="149" t="s">
        <v>138</v>
      </c>
      <c r="E195" s="160" t="s">
        <v>1</v>
      </c>
      <c r="F195" s="161" t="s">
        <v>144</v>
      </c>
      <c r="H195" s="162">
        <v>1250</v>
      </c>
      <c r="I195" s="163"/>
      <c r="L195" s="159"/>
      <c r="M195" s="164"/>
      <c r="T195" s="165"/>
      <c r="AT195" s="160" t="s">
        <v>138</v>
      </c>
      <c r="AU195" s="160" t="s">
        <v>84</v>
      </c>
      <c r="AV195" s="13" t="s">
        <v>84</v>
      </c>
      <c r="AW195" s="13" t="s">
        <v>29</v>
      </c>
      <c r="AX195" s="13" t="s">
        <v>79</v>
      </c>
      <c r="AY195" s="160" t="s">
        <v>127</v>
      </c>
    </row>
    <row r="196" spans="2:65" s="12" customFormat="1">
      <c r="B196" s="153"/>
      <c r="D196" s="149" t="s">
        <v>138</v>
      </c>
      <c r="E196" s="154" t="s">
        <v>1</v>
      </c>
      <c r="F196" s="155" t="s">
        <v>287</v>
      </c>
      <c r="H196" s="154" t="s">
        <v>1</v>
      </c>
      <c r="I196" s="156"/>
      <c r="L196" s="153"/>
      <c r="M196" s="157"/>
      <c r="T196" s="158"/>
      <c r="AT196" s="154" t="s">
        <v>138</v>
      </c>
      <c r="AU196" s="154" t="s">
        <v>84</v>
      </c>
      <c r="AV196" s="12" t="s">
        <v>79</v>
      </c>
      <c r="AW196" s="12" t="s">
        <v>29</v>
      </c>
      <c r="AX196" s="12" t="s">
        <v>72</v>
      </c>
      <c r="AY196" s="154" t="s">
        <v>127</v>
      </c>
    </row>
    <row r="197" spans="2:65" s="11" customFormat="1" ht="22.9" customHeight="1">
      <c r="B197" s="123"/>
      <c r="D197" s="124" t="s">
        <v>71</v>
      </c>
      <c r="E197" s="133" t="s">
        <v>288</v>
      </c>
      <c r="F197" s="133" t="s">
        <v>289</v>
      </c>
      <c r="I197" s="126"/>
      <c r="J197" s="134">
        <f>BK197</f>
        <v>0</v>
      </c>
      <c r="L197" s="123"/>
      <c r="M197" s="128"/>
      <c r="P197" s="129">
        <f>SUM(P198:P199)</f>
        <v>0</v>
      </c>
      <c r="R197" s="129">
        <f>SUM(R198:R199)</f>
        <v>0</v>
      </c>
      <c r="T197" s="130">
        <f>SUM(T198:T199)</f>
        <v>0</v>
      </c>
      <c r="AR197" s="124" t="s">
        <v>79</v>
      </c>
      <c r="AT197" s="131" t="s">
        <v>71</v>
      </c>
      <c r="AU197" s="131" t="s">
        <v>79</v>
      </c>
      <c r="AY197" s="124" t="s">
        <v>127</v>
      </c>
      <c r="BK197" s="132">
        <f>SUM(BK198:BK199)</f>
        <v>0</v>
      </c>
    </row>
    <row r="198" spans="2:65" s="1" customFormat="1" ht="24" customHeight="1">
      <c r="B198" s="30"/>
      <c r="C198" s="135" t="s">
        <v>290</v>
      </c>
      <c r="D198" s="135" t="s">
        <v>128</v>
      </c>
      <c r="E198" s="136" t="s">
        <v>291</v>
      </c>
      <c r="F198" s="137" t="s">
        <v>292</v>
      </c>
      <c r="G198" s="138" t="s">
        <v>203</v>
      </c>
      <c r="H198" s="139">
        <v>1096.53</v>
      </c>
      <c r="I198" s="140"/>
      <c r="J198" s="141">
        <f>ROUND(I198*H198,2)</f>
        <v>0</v>
      </c>
      <c r="K198" s="142"/>
      <c r="L198" s="30"/>
      <c r="M198" s="143" t="s">
        <v>1</v>
      </c>
      <c r="N198" s="144" t="s">
        <v>37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91</v>
      </c>
      <c r="AT198" s="147" t="s">
        <v>128</v>
      </c>
      <c r="AU198" s="147" t="s">
        <v>84</v>
      </c>
      <c r="AY198" s="15" t="s">
        <v>127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5" t="s">
        <v>79</v>
      </c>
      <c r="BK198" s="148">
        <f>ROUND(I198*H198,2)</f>
        <v>0</v>
      </c>
      <c r="BL198" s="15" t="s">
        <v>91</v>
      </c>
      <c r="BM198" s="147" t="s">
        <v>293</v>
      </c>
    </row>
    <row r="199" spans="2:65" s="1" customFormat="1">
      <c r="B199" s="30"/>
      <c r="D199" s="149" t="s">
        <v>134</v>
      </c>
      <c r="F199" s="150" t="s">
        <v>292</v>
      </c>
      <c r="I199" s="151"/>
      <c r="L199" s="30"/>
      <c r="M199" s="166"/>
      <c r="N199" s="167"/>
      <c r="O199" s="167"/>
      <c r="P199" s="167"/>
      <c r="Q199" s="167"/>
      <c r="R199" s="167"/>
      <c r="S199" s="167"/>
      <c r="T199" s="168"/>
      <c r="AT199" s="15" t="s">
        <v>134</v>
      </c>
      <c r="AU199" s="15" t="s">
        <v>84</v>
      </c>
    </row>
    <row r="200" spans="2:65" s="1" customFormat="1" ht="6.95" customHeight="1"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30"/>
    </row>
  </sheetData>
  <sheetProtection algorithmName="SHA-512" hashValue="fsMQ+T9I2T2UYqm2Hjj6SbTi0WhAZ6usVT2QNq2ar+IkmR/jTLohmVzfFBY14RgKuVVg0EM+EFMM5yhj18+g9Q==" saltValue="pXLq+eABhXqOaCTL7S9RZjzhp4kjM1ElwvFmLj/Rs/8pkQyhuElmB6nlicB/3Wyxb0fYHW3icKGLKxJcgFRUIA==" spinCount="100000" sheet="1" objects="1" scenarios="1" formatColumns="0" formatRows="0" autoFilter="0"/>
  <autoFilter ref="C123:K199" xr:uid="{00000000-0009-0000-0000-00000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97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6" t="str">
        <f>'Rekapitulace stavby'!K6</f>
        <v>Rekonstrukce MVN Smíchov v k.ú. Těchobuz</v>
      </c>
      <c r="F7" s="227"/>
      <c r="G7" s="227"/>
      <c r="H7" s="227"/>
      <c r="L7" s="18"/>
    </row>
    <row r="8" spans="2:46" ht="12" customHeight="1">
      <c r="B8" s="18"/>
      <c r="D8" s="25" t="s">
        <v>98</v>
      </c>
      <c r="L8" s="18"/>
    </row>
    <row r="9" spans="2:46" s="1" customFormat="1" ht="16.5" customHeight="1">
      <c r="B9" s="30"/>
      <c r="E9" s="226" t="s">
        <v>99</v>
      </c>
      <c r="F9" s="225"/>
      <c r="G9" s="225"/>
      <c r="H9" s="225"/>
      <c r="L9" s="30"/>
    </row>
    <row r="10" spans="2:46" s="1" customFormat="1" ht="12" customHeight="1">
      <c r="B10" s="30"/>
      <c r="D10" s="25" t="s">
        <v>100</v>
      </c>
      <c r="L10" s="30"/>
    </row>
    <row r="11" spans="2:46" s="1" customFormat="1" ht="16.5" customHeight="1">
      <c r="B11" s="30"/>
      <c r="E11" s="216" t="s">
        <v>294</v>
      </c>
      <c r="F11" s="225"/>
      <c r="G11" s="225"/>
      <c r="H11" s="225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102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21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8" t="str">
        <f>'Rekapitulace stavby'!E14</f>
        <v>Vyplň údaj</v>
      </c>
      <c r="F20" s="194"/>
      <c r="G20" s="194"/>
      <c r="H20" s="194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21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21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ROUND(J127,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ROUND((SUM(BE127:BE238)),  2)</f>
        <v>0</v>
      </c>
      <c r="I35" s="94">
        <v>0.21</v>
      </c>
      <c r="J35" s="82">
        <f>ROUND(((SUM(BE127:BE238))*I35),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ROUND((SUM(BF127:BF238)),  2)</f>
        <v>0</v>
      </c>
      <c r="I36" s="94">
        <v>0.12</v>
      </c>
      <c r="J36" s="82">
        <f>ROUND(((SUM(BF127:BF238))*I36),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ROUND((SUM(BG127:BG238)),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ROUND((SUM(BH127:BH238)),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ROUND((SUM(BI127:BI238)),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6" t="str">
        <f>E7</f>
        <v>Rekonstrukce MVN Smíchov v k.ú. Těchobuz</v>
      </c>
      <c r="F85" s="227"/>
      <c r="G85" s="227"/>
      <c r="H85" s="227"/>
      <c r="L85" s="30"/>
    </row>
    <row r="86" spans="2:12" ht="12" customHeight="1">
      <c r="B86" s="18"/>
      <c r="C86" s="25" t="s">
        <v>98</v>
      </c>
      <c r="L86" s="18"/>
    </row>
    <row r="87" spans="2:12" s="1" customFormat="1" ht="16.5" customHeight="1">
      <c r="B87" s="30"/>
      <c r="E87" s="226" t="s">
        <v>99</v>
      </c>
      <c r="F87" s="225"/>
      <c r="G87" s="225"/>
      <c r="H87" s="225"/>
      <c r="L87" s="30"/>
    </row>
    <row r="88" spans="2:12" s="1" customFormat="1" ht="12" customHeight="1">
      <c r="B88" s="30"/>
      <c r="C88" s="25" t="s">
        <v>100</v>
      </c>
      <c r="L88" s="30"/>
    </row>
    <row r="89" spans="2:12" s="1" customFormat="1" ht="16.5" customHeight="1">
      <c r="B89" s="30"/>
      <c r="E89" s="216" t="str">
        <f>E11</f>
        <v>3 - Sdružený objekt</v>
      </c>
      <c r="F89" s="225"/>
      <c r="G89" s="225"/>
      <c r="H89" s="225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 xml:space="preserve"> 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104</v>
      </c>
      <c r="D96" s="95"/>
      <c r="E96" s="95"/>
      <c r="F96" s="95"/>
      <c r="G96" s="95"/>
      <c r="H96" s="95"/>
      <c r="I96" s="95"/>
      <c r="J96" s="104" t="s">
        <v>105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106</v>
      </c>
      <c r="J98" s="62">
        <f>J127</f>
        <v>0</v>
      </c>
      <c r="L98" s="30"/>
      <c r="AU98" s="15" t="s">
        <v>107</v>
      </c>
    </row>
    <row r="99" spans="2:47" s="8" customFormat="1" ht="24.95" customHeight="1">
      <c r="B99" s="106"/>
      <c r="D99" s="107" t="s">
        <v>108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9" customFormat="1" ht="19.899999999999999" customHeight="1">
      <c r="B100" s="110"/>
      <c r="D100" s="111" t="s">
        <v>295</v>
      </c>
      <c r="E100" s="112"/>
      <c r="F100" s="112"/>
      <c r="G100" s="112"/>
      <c r="H100" s="112"/>
      <c r="I100" s="112"/>
      <c r="J100" s="113">
        <f>J129</f>
        <v>0</v>
      </c>
      <c r="L100" s="110"/>
    </row>
    <row r="101" spans="2:47" s="9" customFormat="1" ht="19.899999999999999" customHeight="1">
      <c r="B101" s="110"/>
      <c r="D101" s="111" t="s">
        <v>296</v>
      </c>
      <c r="E101" s="112"/>
      <c r="F101" s="112"/>
      <c r="G101" s="112"/>
      <c r="H101" s="112"/>
      <c r="I101" s="112"/>
      <c r="J101" s="113">
        <f>J160</f>
        <v>0</v>
      </c>
      <c r="L101" s="110"/>
    </row>
    <row r="102" spans="2:47" s="9" customFormat="1" ht="19.899999999999999" customHeight="1">
      <c r="B102" s="110"/>
      <c r="D102" s="111" t="s">
        <v>207</v>
      </c>
      <c r="E102" s="112"/>
      <c r="F102" s="112"/>
      <c r="G102" s="112"/>
      <c r="H102" s="112"/>
      <c r="I102" s="112"/>
      <c r="J102" s="113">
        <f>J167</f>
        <v>0</v>
      </c>
      <c r="L102" s="110"/>
    </row>
    <row r="103" spans="2:47" s="9" customFormat="1" ht="19.899999999999999" customHeight="1">
      <c r="B103" s="110"/>
      <c r="D103" s="111" t="s">
        <v>297</v>
      </c>
      <c r="E103" s="112"/>
      <c r="F103" s="112"/>
      <c r="G103" s="112"/>
      <c r="H103" s="112"/>
      <c r="I103" s="112"/>
      <c r="J103" s="113">
        <f>J176</f>
        <v>0</v>
      </c>
      <c r="L103" s="110"/>
    </row>
    <row r="104" spans="2:47" s="9" customFormat="1" ht="19.899999999999999" customHeight="1">
      <c r="B104" s="110"/>
      <c r="D104" s="111" t="s">
        <v>298</v>
      </c>
      <c r="E104" s="112"/>
      <c r="F104" s="112"/>
      <c r="G104" s="112"/>
      <c r="H104" s="112"/>
      <c r="I104" s="112"/>
      <c r="J104" s="113">
        <f>J208</f>
        <v>0</v>
      </c>
      <c r="L104" s="110"/>
    </row>
    <row r="105" spans="2:47" s="9" customFormat="1" ht="19.899999999999999" customHeight="1">
      <c r="B105" s="110"/>
      <c r="D105" s="111" t="s">
        <v>208</v>
      </c>
      <c r="E105" s="112"/>
      <c r="F105" s="112"/>
      <c r="G105" s="112"/>
      <c r="H105" s="112"/>
      <c r="I105" s="112"/>
      <c r="J105" s="113">
        <f>J236</f>
        <v>0</v>
      </c>
      <c r="L105" s="110"/>
    </row>
    <row r="106" spans="2:47" s="1" customFormat="1" ht="21.75" customHeight="1">
      <c r="B106" s="30"/>
      <c r="L106" s="30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0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0"/>
    </row>
    <row r="112" spans="2:47" s="1" customFormat="1" ht="24.95" customHeight="1">
      <c r="B112" s="30"/>
      <c r="C112" s="19" t="s">
        <v>112</v>
      </c>
      <c r="L112" s="30"/>
    </row>
    <row r="113" spans="2:63" s="1" customFormat="1" ht="6.95" customHeight="1">
      <c r="B113" s="30"/>
      <c r="L113" s="30"/>
    </row>
    <row r="114" spans="2:63" s="1" customFormat="1" ht="12" customHeight="1">
      <c r="B114" s="30"/>
      <c r="C114" s="25" t="s">
        <v>16</v>
      </c>
      <c r="L114" s="30"/>
    </row>
    <row r="115" spans="2:63" s="1" customFormat="1" ht="16.5" customHeight="1">
      <c r="B115" s="30"/>
      <c r="E115" s="226" t="str">
        <f>E7</f>
        <v>Rekonstrukce MVN Smíchov v k.ú. Těchobuz</v>
      </c>
      <c r="F115" s="227"/>
      <c r="G115" s="227"/>
      <c r="H115" s="227"/>
      <c r="L115" s="30"/>
    </row>
    <row r="116" spans="2:63" ht="12" customHeight="1">
      <c r="B116" s="18"/>
      <c r="C116" s="25" t="s">
        <v>98</v>
      </c>
      <c r="L116" s="18"/>
    </row>
    <row r="117" spans="2:63" s="1" customFormat="1" ht="16.5" customHeight="1">
      <c r="B117" s="30"/>
      <c r="E117" s="226" t="s">
        <v>99</v>
      </c>
      <c r="F117" s="225"/>
      <c r="G117" s="225"/>
      <c r="H117" s="225"/>
      <c r="L117" s="30"/>
    </row>
    <row r="118" spans="2:63" s="1" customFormat="1" ht="12" customHeight="1">
      <c r="B118" s="30"/>
      <c r="C118" s="25" t="s">
        <v>100</v>
      </c>
      <c r="L118" s="30"/>
    </row>
    <row r="119" spans="2:63" s="1" customFormat="1" ht="16.5" customHeight="1">
      <c r="B119" s="30"/>
      <c r="E119" s="216" t="str">
        <f>E11</f>
        <v>3 - Sdružený objekt</v>
      </c>
      <c r="F119" s="225"/>
      <c r="G119" s="225"/>
      <c r="H119" s="225"/>
      <c r="L119" s="30"/>
    </row>
    <row r="120" spans="2:63" s="1" customFormat="1" ht="6.95" customHeight="1">
      <c r="B120" s="30"/>
      <c r="L120" s="30"/>
    </row>
    <row r="121" spans="2:63" s="1" customFormat="1" ht="12" customHeight="1">
      <c r="B121" s="30"/>
      <c r="C121" s="25" t="s">
        <v>20</v>
      </c>
      <c r="F121" s="23" t="str">
        <f>F14</f>
        <v>Těchobuz</v>
      </c>
      <c r="I121" s="25" t="s">
        <v>22</v>
      </c>
      <c r="J121" s="49" t="str">
        <f>IF(J14="","",J14)</f>
        <v>Vyplň údaj</v>
      </c>
      <c r="L121" s="30"/>
    </row>
    <row r="122" spans="2:63" s="1" customFormat="1" ht="6.95" customHeight="1">
      <c r="B122" s="30"/>
      <c r="L122" s="30"/>
    </row>
    <row r="123" spans="2:63" s="1" customFormat="1" ht="15.2" customHeight="1">
      <c r="B123" s="30"/>
      <c r="C123" s="25" t="s">
        <v>23</v>
      </c>
      <c r="F123" s="23" t="str">
        <f>E17</f>
        <v xml:space="preserve"> </v>
      </c>
      <c r="I123" s="25" t="s">
        <v>28</v>
      </c>
      <c r="J123" s="28" t="str">
        <f>E23</f>
        <v xml:space="preserve"> </v>
      </c>
      <c r="L123" s="30"/>
    </row>
    <row r="124" spans="2:63" s="1" customFormat="1" ht="15.2" customHeight="1">
      <c r="B124" s="30"/>
      <c r="C124" s="25" t="s">
        <v>26</v>
      </c>
      <c r="F124" s="23" t="str">
        <f>IF(E20="","",E20)</f>
        <v>Vyplň údaj</v>
      </c>
      <c r="I124" s="25" t="s">
        <v>30</v>
      </c>
      <c r="J124" s="28" t="str">
        <f>E26</f>
        <v xml:space="preserve"> </v>
      </c>
      <c r="L124" s="30"/>
    </row>
    <row r="125" spans="2:63" s="1" customFormat="1" ht="10.35" customHeight="1">
      <c r="B125" s="30"/>
      <c r="L125" s="30"/>
    </row>
    <row r="126" spans="2:63" s="10" customFormat="1" ht="29.25" customHeight="1">
      <c r="B126" s="114"/>
      <c r="C126" s="115" t="s">
        <v>113</v>
      </c>
      <c r="D126" s="116" t="s">
        <v>57</v>
      </c>
      <c r="E126" s="116" t="s">
        <v>53</v>
      </c>
      <c r="F126" s="116" t="s">
        <v>54</v>
      </c>
      <c r="G126" s="116" t="s">
        <v>114</v>
      </c>
      <c r="H126" s="116" t="s">
        <v>115</v>
      </c>
      <c r="I126" s="116" t="s">
        <v>116</v>
      </c>
      <c r="J126" s="117" t="s">
        <v>105</v>
      </c>
      <c r="K126" s="118" t="s">
        <v>117</v>
      </c>
      <c r="L126" s="114"/>
      <c r="M126" s="55" t="s">
        <v>1</v>
      </c>
      <c r="N126" s="56" t="s">
        <v>36</v>
      </c>
      <c r="O126" s="56" t="s">
        <v>118</v>
      </c>
      <c r="P126" s="56" t="s">
        <v>119</v>
      </c>
      <c r="Q126" s="56" t="s">
        <v>120</v>
      </c>
      <c r="R126" s="56" t="s">
        <v>121</v>
      </c>
      <c r="S126" s="56" t="s">
        <v>122</v>
      </c>
      <c r="T126" s="57" t="s">
        <v>123</v>
      </c>
    </row>
    <row r="127" spans="2:63" s="1" customFormat="1" ht="22.9" customHeight="1">
      <c r="B127" s="30"/>
      <c r="C127" s="60" t="s">
        <v>124</v>
      </c>
      <c r="J127" s="119">
        <f>BK127</f>
        <v>0</v>
      </c>
      <c r="L127" s="30"/>
      <c r="M127" s="58"/>
      <c r="N127" s="50"/>
      <c r="O127" s="50"/>
      <c r="P127" s="120">
        <f>P128</f>
        <v>0</v>
      </c>
      <c r="Q127" s="50"/>
      <c r="R127" s="120">
        <f>R128</f>
        <v>82.02792608</v>
      </c>
      <c r="S127" s="50"/>
      <c r="T127" s="121">
        <f>T128</f>
        <v>0</v>
      </c>
      <c r="AT127" s="15" t="s">
        <v>71</v>
      </c>
      <c r="AU127" s="15" t="s">
        <v>107</v>
      </c>
      <c r="BK127" s="122">
        <f>BK128</f>
        <v>0</v>
      </c>
    </row>
    <row r="128" spans="2:63" s="11" customFormat="1" ht="25.9" customHeight="1">
      <c r="B128" s="123"/>
      <c r="D128" s="124" t="s">
        <v>71</v>
      </c>
      <c r="E128" s="125" t="s">
        <v>125</v>
      </c>
      <c r="F128" s="125" t="s">
        <v>126</v>
      </c>
      <c r="I128" s="126"/>
      <c r="J128" s="127">
        <f>BK128</f>
        <v>0</v>
      </c>
      <c r="L128" s="123"/>
      <c r="M128" s="128"/>
      <c r="P128" s="129">
        <f>P129+P160+P167+P176+P208+P236</f>
        <v>0</v>
      </c>
      <c r="R128" s="129">
        <f>R129+R160+R167+R176+R208+R236</f>
        <v>82.02792608</v>
      </c>
      <c r="T128" s="130">
        <f>T129+T160+T167+T176+T208+T236</f>
        <v>0</v>
      </c>
      <c r="AR128" s="124" t="s">
        <v>79</v>
      </c>
      <c r="AT128" s="131" t="s">
        <v>71</v>
      </c>
      <c r="AU128" s="131" t="s">
        <v>72</v>
      </c>
      <c r="AY128" s="124" t="s">
        <v>127</v>
      </c>
      <c r="BK128" s="132">
        <f>BK129+BK160+BK167+BK176+BK208+BK236</f>
        <v>0</v>
      </c>
    </row>
    <row r="129" spans="2:65" s="11" customFormat="1" ht="22.9" customHeight="1">
      <c r="B129" s="123"/>
      <c r="D129" s="124" t="s">
        <v>71</v>
      </c>
      <c r="E129" s="133" t="s">
        <v>84</v>
      </c>
      <c r="F129" s="133" t="s">
        <v>299</v>
      </c>
      <c r="I129" s="126"/>
      <c r="J129" s="134">
        <f>BK129</f>
        <v>0</v>
      </c>
      <c r="L129" s="123"/>
      <c r="M129" s="128"/>
      <c r="P129" s="129">
        <f>SUM(P130:P159)</f>
        <v>0</v>
      </c>
      <c r="R129" s="129">
        <f>SUM(R130:R159)</f>
        <v>39.011934960000005</v>
      </c>
      <c r="T129" s="130">
        <f>SUM(T130:T159)</f>
        <v>0</v>
      </c>
      <c r="AR129" s="124" t="s">
        <v>79</v>
      </c>
      <c r="AT129" s="131" t="s">
        <v>71</v>
      </c>
      <c r="AU129" s="131" t="s">
        <v>79</v>
      </c>
      <c r="AY129" s="124" t="s">
        <v>127</v>
      </c>
      <c r="BK129" s="132">
        <f>SUM(BK130:BK159)</f>
        <v>0</v>
      </c>
    </row>
    <row r="130" spans="2:65" s="1" customFormat="1" ht="26.45" customHeight="1">
      <c r="B130" s="30"/>
      <c r="C130" s="135" t="s">
        <v>79</v>
      </c>
      <c r="D130" s="135" t="s">
        <v>128</v>
      </c>
      <c r="E130" s="136" t="s">
        <v>300</v>
      </c>
      <c r="F130" s="137" t="s">
        <v>301</v>
      </c>
      <c r="G130" s="138" t="s">
        <v>194</v>
      </c>
      <c r="H130" s="139">
        <v>0.75</v>
      </c>
      <c r="I130" s="140"/>
      <c r="J130" s="141">
        <f>ROUND(I130*H130,2)</f>
        <v>0</v>
      </c>
      <c r="K130" s="142"/>
      <c r="L130" s="30"/>
      <c r="M130" s="143" t="s">
        <v>1</v>
      </c>
      <c r="N130" s="144" t="s">
        <v>37</v>
      </c>
      <c r="P130" s="145">
        <f>O130*H130</f>
        <v>0</v>
      </c>
      <c r="Q130" s="145">
        <v>2.5018699999999998</v>
      </c>
      <c r="R130" s="145">
        <f>Q130*H130</f>
        <v>1.8764024999999998</v>
      </c>
      <c r="S130" s="145">
        <v>0</v>
      </c>
      <c r="T130" s="146">
        <f>S130*H130</f>
        <v>0</v>
      </c>
      <c r="AR130" s="147" t="s">
        <v>91</v>
      </c>
      <c r="AT130" s="147" t="s">
        <v>128</v>
      </c>
      <c r="AU130" s="147" t="s">
        <v>84</v>
      </c>
      <c r="AY130" s="15" t="s">
        <v>127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5" t="s">
        <v>79</v>
      </c>
      <c r="BK130" s="148">
        <f>ROUND(I130*H130,2)</f>
        <v>0</v>
      </c>
      <c r="BL130" s="15" t="s">
        <v>91</v>
      </c>
      <c r="BM130" s="147" t="s">
        <v>302</v>
      </c>
    </row>
    <row r="131" spans="2:65" s="1" customFormat="1" ht="19.5">
      <c r="B131" s="30"/>
      <c r="D131" s="149" t="s">
        <v>134</v>
      </c>
      <c r="F131" s="150" t="s">
        <v>301</v>
      </c>
      <c r="I131" s="151"/>
      <c r="L131" s="30"/>
      <c r="M131" s="152"/>
      <c r="T131" s="52"/>
      <c r="AT131" s="15" t="s">
        <v>134</v>
      </c>
      <c r="AU131" s="15" t="s">
        <v>84</v>
      </c>
    </row>
    <row r="132" spans="2:65" s="13" customFormat="1">
      <c r="B132" s="159"/>
      <c r="D132" s="149" t="s">
        <v>138</v>
      </c>
      <c r="E132" s="160" t="s">
        <v>1</v>
      </c>
      <c r="F132" s="161" t="s">
        <v>303</v>
      </c>
      <c r="H132" s="162">
        <v>0.75</v>
      </c>
      <c r="I132" s="163"/>
      <c r="L132" s="159"/>
      <c r="M132" s="164"/>
      <c r="T132" s="165"/>
      <c r="AT132" s="160" t="s">
        <v>138</v>
      </c>
      <c r="AU132" s="160" t="s">
        <v>84</v>
      </c>
      <c r="AV132" s="13" t="s">
        <v>84</v>
      </c>
      <c r="AW132" s="13" t="s">
        <v>29</v>
      </c>
      <c r="AX132" s="13" t="s">
        <v>79</v>
      </c>
      <c r="AY132" s="160" t="s">
        <v>127</v>
      </c>
    </row>
    <row r="133" spans="2:65" s="12" customFormat="1">
      <c r="B133" s="153"/>
      <c r="D133" s="149" t="s">
        <v>138</v>
      </c>
      <c r="E133" s="154" t="s">
        <v>1</v>
      </c>
      <c r="F133" s="155" t="s">
        <v>304</v>
      </c>
      <c r="H133" s="154" t="s">
        <v>1</v>
      </c>
      <c r="I133" s="156"/>
      <c r="L133" s="153"/>
      <c r="M133" s="157"/>
      <c r="T133" s="158"/>
      <c r="AT133" s="154" t="s">
        <v>138</v>
      </c>
      <c r="AU133" s="154" t="s">
        <v>84</v>
      </c>
      <c r="AV133" s="12" t="s">
        <v>79</v>
      </c>
      <c r="AW133" s="12" t="s">
        <v>29</v>
      </c>
      <c r="AX133" s="12" t="s">
        <v>72</v>
      </c>
      <c r="AY133" s="154" t="s">
        <v>127</v>
      </c>
    </row>
    <row r="134" spans="2:65" s="1" customFormat="1" ht="16.5" customHeight="1">
      <c r="B134" s="30"/>
      <c r="C134" s="135" t="s">
        <v>84</v>
      </c>
      <c r="D134" s="135" t="s">
        <v>128</v>
      </c>
      <c r="E134" s="136" t="s">
        <v>305</v>
      </c>
      <c r="F134" s="137" t="s">
        <v>306</v>
      </c>
      <c r="G134" s="138" t="s">
        <v>194</v>
      </c>
      <c r="H134" s="139">
        <v>6.86</v>
      </c>
      <c r="I134" s="140"/>
      <c r="J134" s="141">
        <f>ROUND(I134*H134,2)</f>
        <v>0</v>
      </c>
      <c r="K134" s="142"/>
      <c r="L134" s="30"/>
      <c r="M134" s="143" t="s">
        <v>1</v>
      </c>
      <c r="N134" s="144" t="s">
        <v>37</v>
      </c>
      <c r="P134" s="145">
        <f>O134*H134</f>
        <v>0</v>
      </c>
      <c r="Q134" s="145">
        <v>2.5018699999999998</v>
      </c>
      <c r="R134" s="145">
        <f>Q134*H134</f>
        <v>17.1628282</v>
      </c>
      <c r="S134" s="145">
        <v>0</v>
      </c>
      <c r="T134" s="146">
        <f>S134*H134</f>
        <v>0</v>
      </c>
      <c r="AR134" s="147" t="s">
        <v>91</v>
      </c>
      <c r="AT134" s="147" t="s">
        <v>128</v>
      </c>
      <c r="AU134" s="147" t="s">
        <v>84</v>
      </c>
      <c r="AY134" s="15" t="s">
        <v>127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79</v>
      </c>
      <c r="BK134" s="148">
        <f>ROUND(I134*H134,2)</f>
        <v>0</v>
      </c>
      <c r="BL134" s="15" t="s">
        <v>91</v>
      </c>
      <c r="BM134" s="147" t="s">
        <v>307</v>
      </c>
    </row>
    <row r="135" spans="2:65" s="1" customFormat="1">
      <c r="B135" s="30"/>
      <c r="D135" s="149" t="s">
        <v>134</v>
      </c>
      <c r="F135" s="150" t="s">
        <v>306</v>
      </c>
      <c r="I135" s="151"/>
      <c r="L135" s="30"/>
      <c r="M135" s="152"/>
      <c r="T135" s="52"/>
      <c r="AT135" s="15" t="s">
        <v>134</v>
      </c>
      <c r="AU135" s="15" t="s">
        <v>84</v>
      </c>
    </row>
    <row r="136" spans="2:65" s="13" customFormat="1" ht="22.5">
      <c r="B136" s="159"/>
      <c r="D136" s="149" t="s">
        <v>138</v>
      </c>
      <c r="E136" s="160" t="s">
        <v>1</v>
      </c>
      <c r="F136" s="161" t="s">
        <v>308</v>
      </c>
      <c r="H136" s="162">
        <v>6.86</v>
      </c>
      <c r="I136" s="163"/>
      <c r="L136" s="159"/>
      <c r="M136" s="164"/>
      <c r="T136" s="165"/>
      <c r="AT136" s="160" t="s">
        <v>138</v>
      </c>
      <c r="AU136" s="160" t="s">
        <v>84</v>
      </c>
      <c r="AV136" s="13" t="s">
        <v>84</v>
      </c>
      <c r="AW136" s="13" t="s">
        <v>29</v>
      </c>
      <c r="AX136" s="13" t="s">
        <v>79</v>
      </c>
      <c r="AY136" s="160" t="s">
        <v>127</v>
      </c>
    </row>
    <row r="137" spans="2:65" s="12" customFormat="1" ht="22.5">
      <c r="B137" s="153"/>
      <c r="D137" s="149" t="s">
        <v>138</v>
      </c>
      <c r="E137" s="154" t="s">
        <v>1</v>
      </c>
      <c r="F137" s="155" t="s">
        <v>309</v>
      </c>
      <c r="H137" s="154" t="s">
        <v>1</v>
      </c>
      <c r="I137" s="156"/>
      <c r="L137" s="153"/>
      <c r="M137" s="157"/>
      <c r="T137" s="158"/>
      <c r="AT137" s="154" t="s">
        <v>138</v>
      </c>
      <c r="AU137" s="154" t="s">
        <v>84</v>
      </c>
      <c r="AV137" s="12" t="s">
        <v>79</v>
      </c>
      <c r="AW137" s="12" t="s">
        <v>29</v>
      </c>
      <c r="AX137" s="12" t="s">
        <v>72</v>
      </c>
      <c r="AY137" s="154" t="s">
        <v>127</v>
      </c>
    </row>
    <row r="138" spans="2:65" s="1" customFormat="1" ht="16.5" customHeight="1">
      <c r="B138" s="30"/>
      <c r="C138" s="135" t="s">
        <v>88</v>
      </c>
      <c r="D138" s="135" t="s">
        <v>128</v>
      </c>
      <c r="E138" s="136" t="s">
        <v>178</v>
      </c>
      <c r="F138" s="137" t="s">
        <v>310</v>
      </c>
      <c r="G138" s="138" t="s">
        <v>131</v>
      </c>
      <c r="H138" s="139">
        <v>1</v>
      </c>
      <c r="I138" s="140"/>
      <c r="J138" s="141">
        <f>ROUND(I138*H138,2)</f>
        <v>0</v>
      </c>
      <c r="K138" s="142"/>
      <c r="L138" s="30"/>
      <c r="M138" s="143" t="s">
        <v>1</v>
      </c>
      <c r="N138" s="144" t="s">
        <v>37</v>
      </c>
      <c r="P138" s="145">
        <f>O138*H138</f>
        <v>0</v>
      </c>
      <c r="Q138" s="145">
        <v>2.6900000000000001E-3</v>
      </c>
      <c r="R138" s="145">
        <f>Q138*H138</f>
        <v>2.6900000000000001E-3</v>
      </c>
      <c r="S138" s="145">
        <v>0</v>
      </c>
      <c r="T138" s="146">
        <f>S138*H138</f>
        <v>0</v>
      </c>
      <c r="AR138" s="147" t="s">
        <v>91</v>
      </c>
      <c r="AT138" s="147" t="s">
        <v>128</v>
      </c>
      <c r="AU138" s="147" t="s">
        <v>84</v>
      </c>
      <c r="AY138" s="15" t="s">
        <v>127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79</v>
      </c>
      <c r="BK138" s="148">
        <f>ROUND(I138*H138,2)</f>
        <v>0</v>
      </c>
      <c r="BL138" s="15" t="s">
        <v>91</v>
      </c>
      <c r="BM138" s="147" t="s">
        <v>311</v>
      </c>
    </row>
    <row r="139" spans="2:65" s="1" customFormat="1">
      <c r="B139" s="30"/>
      <c r="D139" s="149" t="s">
        <v>134</v>
      </c>
      <c r="F139" s="150" t="s">
        <v>310</v>
      </c>
      <c r="I139" s="151"/>
      <c r="L139" s="30"/>
      <c r="M139" s="152"/>
      <c r="T139" s="52"/>
      <c r="AT139" s="15" t="s">
        <v>134</v>
      </c>
      <c r="AU139" s="15" t="s">
        <v>84</v>
      </c>
    </row>
    <row r="140" spans="2:65" s="13" customFormat="1">
      <c r="B140" s="159"/>
      <c r="D140" s="149" t="s">
        <v>138</v>
      </c>
      <c r="E140" s="160" t="s">
        <v>1</v>
      </c>
      <c r="F140" s="161" t="s">
        <v>79</v>
      </c>
      <c r="H140" s="162">
        <v>1</v>
      </c>
      <c r="I140" s="163"/>
      <c r="L140" s="159"/>
      <c r="M140" s="164"/>
      <c r="T140" s="165"/>
      <c r="AT140" s="160" t="s">
        <v>138</v>
      </c>
      <c r="AU140" s="160" t="s">
        <v>84</v>
      </c>
      <c r="AV140" s="13" t="s">
        <v>84</v>
      </c>
      <c r="AW140" s="13" t="s">
        <v>29</v>
      </c>
      <c r="AX140" s="13" t="s">
        <v>79</v>
      </c>
      <c r="AY140" s="160" t="s">
        <v>127</v>
      </c>
    </row>
    <row r="141" spans="2:65" s="12" customFormat="1">
      <c r="B141" s="153"/>
      <c r="D141" s="149" t="s">
        <v>138</v>
      </c>
      <c r="E141" s="154" t="s">
        <v>1</v>
      </c>
      <c r="F141" s="155" t="s">
        <v>312</v>
      </c>
      <c r="H141" s="154" t="s">
        <v>1</v>
      </c>
      <c r="I141" s="156"/>
      <c r="L141" s="153"/>
      <c r="M141" s="157"/>
      <c r="T141" s="158"/>
      <c r="AT141" s="154" t="s">
        <v>138</v>
      </c>
      <c r="AU141" s="154" t="s">
        <v>84</v>
      </c>
      <c r="AV141" s="12" t="s">
        <v>79</v>
      </c>
      <c r="AW141" s="12" t="s">
        <v>29</v>
      </c>
      <c r="AX141" s="12" t="s">
        <v>72</v>
      </c>
      <c r="AY141" s="154" t="s">
        <v>127</v>
      </c>
    </row>
    <row r="142" spans="2:65" s="1" customFormat="1" ht="16.5" customHeight="1">
      <c r="B142" s="30"/>
      <c r="C142" s="135" t="s">
        <v>91</v>
      </c>
      <c r="D142" s="135" t="s">
        <v>128</v>
      </c>
      <c r="E142" s="136" t="s">
        <v>8</v>
      </c>
      <c r="F142" s="137" t="s">
        <v>313</v>
      </c>
      <c r="G142" s="138" t="s">
        <v>131</v>
      </c>
      <c r="H142" s="139">
        <v>1</v>
      </c>
      <c r="I142" s="140"/>
      <c r="J142" s="141">
        <f>ROUND(I142*H142,2)</f>
        <v>0</v>
      </c>
      <c r="K142" s="142"/>
      <c r="L142" s="30"/>
      <c r="M142" s="143" t="s">
        <v>1</v>
      </c>
      <c r="N142" s="144" t="s">
        <v>37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91</v>
      </c>
      <c r="AT142" s="147" t="s">
        <v>128</v>
      </c>
      <c r="AU142" s="147" t="s">
        <v>84</v>
      </c>
      <c r="AY142" s="15" t="s">
        <v>127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79</v>
      </c>
      <c r="BK142" s="148">
        <f>ROUND(I142*H142,2)</f>
        <v>0</v>
      </c>
      <c r="BL142" s="15" t="s">
        <v>91</v>
      </c>
      <c r="BM142" s="147" t="s">
        <v>314</v>
      </c>
    </row>
    <row r="143" spans="2:65" s="1" customFormat="1">
      <c r="B143" s="30"/>
      <c r="D143" s="149" t="s">
        <v>134</v>
      </c>
      <c r="F143" s="150" t="s">
        <v>313</v>
      </c>
      <c r="I143" s="151"/>
      <c r="L143" s="30"/>
      <c r="M143" s="152"/>
      <c r="T143" s="52"/>
      <c r="AT143" s="15" t="s">
        <v>134</v>
      </c>
      <c r="AU143" s="15" t="s">
        <v>84</v>
      </c>
    </row>
    <row r="144" spans="2:65" s="13" customFormat="1">
      <c r="B144" s="159"/>
      <c r="D144" s="149" t="s">
        <v>138</v>
      </c>
      <c r="E144" s="160" t="s">
        <v>1</v>
      </c>
      <c r="F144" s="161" t="s">
        <v>79</v>
      </c>
      <c r="H144" s="162">
        <v>1</v>
      </c>
      <c r="I144" s="163"/>
      <c r="L144" s="159"/>
      <c r="M144" s="164"/>
      <c r="T144" s="165"/>
      <c r="AT144" s="160" t="s">
        <v>138</v>
      </c>
      <c r="AU144" s="160" t="s">
        <v>84</v>
      </c>
      <c r="AV144" s="13" t="s">
        <v>84</v>
      </c>
      <c r="AW144" s="13" t="s">
        <v>29</v>
      </c>
      <c r="AX144" s="13" t="s">
        <v>79</v>
      </c>
      <c r="AY144" s="160" t="s">
        <v>127</v>
      </c>
    </row>
    <row r="145" spans="2:65" s="12" customFormat="1">
      <c r="B145" s="153"/>
      <c r="D145" s="149" t="s">
        <v>138</v>
      </c>
      <c r="E145" s="154" t="s">
        <v>1</v>
      </c>
      <c r="F145" s="155" t="s">
        <v>315</v>
      </c>
      <c r="H145" s="154" t="s">
        <v>1</v>
      </c>
      <c r="I145" s="156"/>
      <c r="L145" s="153"/>
      <c r="M145" s="157"/>
      <c r="T145" s="158"/>
      <c r="AT145" s="154" t="s">
        <v>138</v>
      </c>
      <c r="AU145" s="154" t="s">
        <v>84</v>
      </c>
      <c r="AV145" s="12" t="s">
        <v>79</v>
      </c>
      <c r="AW145" s="12" t="s">
        <v>29</v>
      </c>
      <c r="AX145" s="12" t="s">
        <v>72</v>
      </c>
      <c r="AY145" s="154" t="s">
        <v>127</v>
      </c>
    </row>
    <row r="146" spans="2:65" s="1" customFormat="1" ht="24" customHeight="1">
      <c r="B146" s="30"/>
      <c r="C146" s="135" t="s">
        <v>151</v>
      </c>
      <c r="D146" s="135" t="s">
        <v>128</v>
      </c>
      <c r="E146" s="136" t="s">
        <v>316</v>
      </c>
      <c r="F146" s="137" t="s">
        <v>317</v>
      </c>
      <c r="G146" s="138" t="s">
        <v>203</v>
      </c>
      <c r="H146" s="139">
        <v>0.77300000000000002</v>
      </c>
      <c r="I146" s="140"/>
      <c r="J146" s="141">
        <f>ROUND(I146*H146,2)</f>
        <v>0</v>
      </c>
      <c r="K146" s="142"/>
      <c r="L146" s="30"/>
      <c r="M146" s="143" t="s">
        <v>1</v>
      </c>
      <c r="N146" s="144" t="s">
        <v>37</v>
      </c>
      <c r="P146" s="145">
        <f>O146*H146</f>
        <v>0</v>
      </c>
      <c r="Q146" s="145">
        <v>1.0606199999999999</v>
      </c>
      <c r="R146" s="145">
        <f>Q146*H146</f>
        <v>0.81985925999999998</v>
      </c>
      <c r="S146" s="145">
        <v>0</v>
      </c>
      <c r="T146" s="146">
        <f>S146*H146</f>
        <v>0</v>
      </c>
      <c r="AR146" s="147" t="s">
        <v>91</v>
      </c>
      <c r="AT146" s="147" t="s">
        <v>128</v>
      </c>
      <c r="AU146" s="147" t="s">
        <v>84</v>
      </c>
      <c r="AY146" s="15" t="s">
        <v>127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79</v>
      </c>
      <c r="BK146" s="148">
        <f>ROUND(I146*H146,2)</f>
        <v>0</v>
      </c>
      <c r="BL146" s="15" t="s">
        <v>91</v>
      </c>
      <c r="BM146" s="147" t="s">
        <v>318</v>
      </c>
    </row>
    <row r="147" spans="2:65" s="1" customFormat="1">
      <c r="B147" s="30"/>
      <c r="D147" s="149" t="s">
        <v>134</v>
      </c>
      <c r="F147" s="150" t="s">
        <v>317</v>
      </c>
      <c r="I147" s="151"/>
      <c r="L147" s="30"/>
      <c r="M147" s="152"/>
      <c r="T147" s="52"/>
      <c r="AT147" s="15" t="s">
        <v>134</v>
      </c>
      <c r="AU147" s="15" t="s">
        <v>84</v>
      </c>
    </row>
    <row r="148" spans="2:65" s="13" customFormat="1">
      <c r="B148" s="159"/>
      <c r="D148" s="149" t="s">
        <v>138</v>
      </c>
      <c r="E148" s="160" t="s">
        <v>1</v>
      </c>
      <c r="F148" s="161" t="s">
        <v>319</v>
      </c>
      <c r="H148" s="162">
        <v>0.77300000000000002</v>
      </c>
      <c r="I148" s="163"/>
      <c r="L148" s="159"/>
      <c r="M148" s="164"/>
      <c r="T148" s="165"/>
      <c r="AT148" s="160" t="s">
        <v>138</v>
      </c>
      <c r="AU148" s="160" t="s">
        <v>84</v>
      </c>
      <c r="AV148" s="13" t="s">
        <v>84</v>
      </c>
      <c r="AW148" s="13" t="s">
        <v>29</v>
      </c>
      <c r="AX148" s="13" t="s">
        <v>79</v>
      </c>
      <c r="AY148" s="160" t="s">
        <v>127</v>
      </c>
    </row>
    <row r="149" spans="2:65" s="12" customFormat="1">
      <c r="B149" s="153"/>
      <c r="D149" s="149" t="s">
        <v>138</v>
      </c>
      <c r="E149" s="154" t="s">
        <v>1</v>
      </c>
      <c r="F149" s="155" t="s">
        <v>320</v>
      </c>
      <c r="H149" s="154" t="s">
        <v>1</v>
      </c>
      <c r="I149" s="156"/>
      <c r="L149" s="153"/>
      <c r="M149" s="157"/>
      <c r="T149" s="158"/>
      <c r="AT149" s="154" t="s">
        <v>138</v>
      </c>
      <c r="AU149" s="154" t="s">
        <v>84</v>
      </c>
      <c r="AV149" s="12" t="s">
        <v>79</v>
      </c>
      <c r="AW149" s="12" t="s">
        <v>29</v>
      </c>
      <c r="AX149" s="12" t="s">
        <v>72</v>
      </c>
      <c r="AY149" s="154" t="s">
        <v>127</v>
      </c>
    </row>
    <row r="150" spans="2:65" s="1" customFormat="1" ht="26.45" customHeight="1">
      <c r="B150" s="30"/>
      <c r="C150" s="135" t="s">
        <v>157</v>
      </c>
      <c r="D150" s="135" t="s">
        <v>128</v>
      </c>
      <c r="E150" s="136" t="s">
        <v>321</v>
      </c>
      <c r="F150" s="137" t="s">
        <v>322</v>
      </c>
      <c r="G150" s="138" t="s">
        <v>194</v>
      </c>
      <c r="H150" s="139">
        <v>6.5</v>
      </c>
      <c r="I150" s="140"/>
      <c r="J150" s="141">
        <f>ROUND(I150*H150,2)</f>
        <v>0</v>
      </c>
      <c r="K150" s="142"/>
      <c r="L150" s="30"/>
      <c r="M150" s="143" t="s">
        <v>1</v>
      </c>
      <c r="N150" s="144" t="s">
        <v>37</v>
      </c>
      <c r="P150" s="145">
        <f>O150*H150</f>
        <v>0</v>
      </c>
      <c r="Q150" s="145">
        <v>2.5018699999999998</v>
      </c>
      <c r="R150" s="145">
        <f>Q150*H150</f>
        <v>16.262155</v>
      </c>
      <c r="S150" s="145">
        <v>0</v>
      </c>
      <c r="T150" s="146">
        <f>S150*H150</f>
        <v>0</v>
      </c>
      <c r="AR150" s="147" t="s">
        <v>91</v>
      </c>
      <c r="AT150" s="147" t="s">
        <v>128</v>
      </c>
      <c r="AU150" s="147" t="s">
        <v>84</v>
      </c>
      <c r="AY150" s="15" t="s">
        <v>127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79</v>
      </c>
      <c r="BK150" s="148">
        <f>ROUND(I150*H150,2)</f>
        <v>0</v>
      </c>
      <c r="BL150" s="15" t="s">
        <v>91</v>
      </c>
      <c r="BM150" s="147" t="s">
        <v>323</v>
      </c>
    </row>
    <row r="151" spans="2:65" s="1" customFormat="1" ht="19.5">
      <c r="B151" s="30"/>
      <c r="D151" s="149" t="s">
        <v>134</v>
      </c>
      <c r="F151" s="150" t="s">
        <v>322</v>
      </c>
      <c r="I151" s="151"/>
      <c r="L151" s="30"/>
      <c r="M151" s="152"/>
      <c r="T151" s="52"/>
      <c r="AT151" s="15" t="s">
        <v>134</v>
      </c>
      <c r="AU151" s="15" t="s">
        <v>84</v>
      </c>
    </row>
    <row r="152" spans="2:65" s="13" customFormat="1">
      <c r="B152" s="159"/>
      <c r="D152" s="149" t="s">
        <v>138</v>
      </c>
      <c r="E152" s="160" t="s">
        <v>1</v>
      </c>
      <c r="F152" s="161" t="s">
        <v>324</v>
      </c>
      <c r="H152" s="162">
        <v>6.5</v>
      </c>
      <c r="I152" s="163"/>
      <c r="L152" s="159"/>
      <c r="M152" s="164"/>
      <c r="T152" s="165"/>
      <c r="AT152" s="160" t="s">
        <v>138</v>
      </c>
      <c r="AU152" s="160" t="s">
        <v>84</v>
      </c>
      <c r="AV152" s="13" t="s">
        <v>84</v>
      </c>
      <c r="AW152" s="13" t="s">
        <v>29</v>
      </c>
      <c r="AX152" s="13" t="s">
        <v>79</v>
      </c>
      <c r="AY152" s="160" t="s">
        <v>127</v>
      </c>
    </row>
    <row r="153" spans="2:65" s="12" customFormat="1">
      <c r="B153" s="153"/>
      <c r="D153" s="149" t="s">
        <v>138</v>
      </c>
      <c r="E153" s="154" t="s">
        <v>1</v>
      </c>
      <c r="F153" s="155" t="s">
        <v>325</v>
      </c>
      <c r="H153" s="154" t="s">
        <v>1</v>
      </c>
      <c r="I153" s="156"/>
      <c r="L153" s="153"/>
      <c r="M153" s="157"/>
      <c r="T153" s="158"/>
      <c r="AT153" s="154" t="s">
        <v>138</v>
      </c>
      <c r="AU153" s="154" t="s">
        <v>84</v>
      </c>
      <c r="AV153" s="12" t="s">
        <v>79</v>
      </c>
      <c r="AW153" s="12" t="s">
        <v>29</v>
      </c>
      <c r="AX153" s="12" t="s">
        <v>72</v>
      </c>
      <c r="AY153" s="154" t="s">
        <v>127</v>
      </c>
    </row>
    <row r="154" spans="2:65" s="1" customFormat="1" ht="26.45" customHeight="1">
      <c r="B154" s="30"/>
      <c r="C154" s="135" t="s">
        <v>162</v>
      </c>
      <c r="D154" s="135" t="s">
        <v>128</v>
      </c>
      <c r="E154" s="136" t="s">
        <v>326</v>
      </c>
      <c r="F154" s="137" t="s">
        <v>327</v>
      </c>
      <c r="G154" s="138" t="s">
        <v>136</v>
      </c>
      <c r="H154" s="139">
        <v>6</v>
      </c>
      <c r="I154" s="140"/>
      <c r="J154" s="141">
        <f>ROUND(I154*H154,2)</f>
        <v>0</v>
      </c>
      <c r="K154" s="142"/>
      <c r="L154" s="30"/>
      <c r="M154" s="143" t="s">
        <v>1</v>
      </c>
      <c r="N154" s="144" t="s">
        <v>37</v>
      </c>
      <c r="P154" s="145">
        <f>O154*H154</f>
        <v>0</v>
      </c>
      <c r="Q154" s="145">
        <v>0.108</v>
      </c>
      <c r="R154" s="145">
        <f>Q154*H154</f>
        <v>0.64800000000000002</v>
      </c>
      <c r="S154" s="145">
        <v>0</v>
      </c>
      <c r="T154" s="146">
        <f>S154*H154</f>
        <v>0</v>
      </c>
      <c r="AR154" s="147" t="s">
        <v>91</v>
      </c>
      <c r="AT154" s="147" t="s">
        <v>128</v>
      </c>
      <c r="AU154" s="147" t="s">
        <v>84</v>
      </c>
      <c r="AY154" s="15" t="s">
        <v>127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5" t="s">
        <v>79</v>
      </c>
      <c r="BK154" s="148">
        <f>ROUND(I154*H154,2)</f>
        <v>0</v>
      </c>
      <c r="BL154" s="15" t="s">
        <v>91</v>
      </c>
      <c r="BM154" s="147" t="s">
        <v>328</v>
      </c>
    </row>
    <row r="155" spans="2:65" s="1" customFormat="1">
      <c r="B155" s="30"/>
      <c r="D155" s="149" t="s">
        <v>134</v>
      </c>
      <c r="F155" s="150" t="s">
        <v>327</v>
      </c>
      <c r="I155" s="151"/>
      <c r="L155" s="30"/>
      <c r="M155" s="152"/>
      <c r="T155" s="52"/>
      <c r="AT155" s="15" t="s">
        <v>134</v>
      </c>
      <c r="AU155" s="15" t="s">
        <v>84</v>
      </c>
    </row>
    <row r="156" spans="2:65" s="13" customFormat="1">
      <c r="B156" s="159"/>
      <c r="D156" s="149" t="s">
        <v>138</v>
      </c>
      <c r="E156" s="160" t="s">
        <v>1</v>
      </c>
      <c r="F156" s="161" t="s">
        <v>329</v>
      </c>
      <c r="H156" s="162">
        <v>6</v>
      </c>
      <c r="I156" s="163"/>
      <c r="L156" s="159"/>
      <c r="M156" s="164"/>
      <c r="T156" s="165"/>
      <c r="AT156" s="160" t="s">
        <v>138</v>
      </c>
      <c r="AU156" s="160" t="s">
        <v>84</v>
      </c>
      <c r="AV156" s="13" t="s">
        <v>84</v>
      </c>
      <c r="AW156" s="13" t="s">
        <v>29</v>
      </c>
      <c r="AX156" s="13" t="s">
        <v>79</v>
      </c>
      <c r="AY156" s="160" t="s">
        <v>127</v>
      </c>
    </row>
    <row r="157" spans="2:65" s="12" customFormat="1">
      <c r="B157" s="153"/>
      <c r="D157" s="149" t="s">
        <v>138</v>
      </c>
      <c r="E157" s="154" t="s">
        <v>1</v>
      </c>
      <c r="F157" s="155" t="s">
        <v>330</v>
      </c>
      <c r="H157" s="154" t="s">
        <v>1</v>
      </c>
      <c r="I157" s="156"/>
      <c r="L157" s="153"/>
      <c r="M157" s="157"/>
      <c r="T157" s="158"/>
      <c r="AT157" s="154" t="s">
        <v>138</v>
      </c>
      <c r="AU157" s="154" t="s">
        <v>84</v>
      </c>
      <c r="AV157" s="12" t="s">
        <v>79</v>
      </c>
      <c r="AW157" s="12" t="s">
        <v>29</v>
      </c>
      <c r="AX157" s="12" t="s">
        <v>72</v>
      </c>
      <c r="AY157" s="154" t="s">
        <v>127</v>
      </c>
    </row>
    <row r="158" spans="2:65" s="1" customFormat="1" ht="16.5" customHeight="1">
      <c r="B158" s="30"/>
      <c r="C158" s="169" t="s">
        <v>166</v>
      </c>
      <c r="D158" s="169" t="s">
        <v>331</v>
      </c>
      <c r="E158" s="170" t="s">
        <v>332</v>
      </c>
      <c r="F158" s="171" t="s">
        <v>333</v>
      </c>
      <c r="G158" s="172" t="s">
        <v>154</v>
      </c>
      <c r="H158" s="173">
        <v>2</v>
      </c>
      <c r="I158" s="174"/>
      <c r="J158" s="175">
        <f>ROUND(I158*H158,2)</f>
        <v>0</v>
      </c>
      <c r="K158" s="176"/>
      <c r="L158" s="177"/>
      <c r="M158" s="178" t="s">
        <v>1</v>
      </c>
      <c r="N158" s="179" t="s">
        <v>37</v>
      </c>
      <c r="P158" s="145">
        <f>O158*H158</f>
        <v>0</v>
      </c>
      <c r="Q158" s="145">
        <v>1.1200000000000001</v>
      </c>
      <c r="R158" s="145">
        <f>Q158*H158</f>
        <v>2.2400000000000002</v>
      </c>
      <c r="S158" s="145">
        <v>0</v>
      </c>
      <c r="T158" s="146">
        <f>S158*H158</f>
        <v>0</v>
      </c>
      <c r="AR158" s="147" t="s">
        <v>166</v>
      </c>
      <c r="AT158" s="147" t="s">
        <v>331</v>
      </c>
      <c r="AU158" s="147" t="s">
        <v>84</v>
      </c>
      <c r="AY158" s="15" t="s">
        <v>127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79</v>
      </c>
      <c r="BK158" s="148">
        <f>ROUND(I158*H158,2)</f>
        <v>0</v>
      </c>
      <c r="BL158" s="15" t="s">
        <v>91</v>
      </c>
      <c r="BM158" s="147" t="s">
        <v>334</v>
      </c>
    </row>
    <row r="159" spans="2:65" s="1" customFormat="1">
      <c r="B159" s="30"/>
      <c r="D159" s="149" t="s">
        <v>134</v>
      </c>
      <c r="F159" s="150" t="s">
        <v>333</v>
      </c>
      <c r="I159" s="151"/>
      <c r="L159" s="30"/>
      <c r="M159" s="152"/>
      <c r="T159" s="52"/>
      <c r="AT159" s="15" t="s">
        <v>134</v>
      </c>
      <c r="AU159" s="15" t="s">
        <v>84</v>
      </c>
    </row>
    <row r="160" spans="2:65" s="11" customFormat="1" ht="22.9" customHeight="1">
      <c r="B160" s="123"/>
      <c r="D160" s="124" t="s">
        <v>71</v>
      </c>
      <c r="E160" s="133" t="s">
        <v>88</v>
      </c>
      <c r="F160" s="133" t="s">
        <v>335</v>
      </c>
      <c r="I160" s="126"/>
      <c r="J160" s="134">
        <f>BK160</f>
        <v>0</v>
      </c>
      <c r="L160" s="123"/>
      <c r="M160" s="128"/>
      <c r="P160" s="129">
        <f>SUM(P161:P166)</f>
        <v>0</v>
      </c>
      <c r="R160" s="129">
        <f>SUM(R161:R166)</f>
        <v>0.23626350000000002</v>
      </c>
      <c r="T160" s="130">
        <f>SUM(T161:T166)</f>
        <v>0</v>
      </c>
      <c r="AR160" s="124" t="s">
        <v>79</v>
      </c>
      <c r="AT160" s="131" t="s">
        <v>71</v>
      </c>
      <c r="AU160" s="131" t="s">
        <v>79</v>
      </c>
      <c r="AY160" s="124" t="s">
        <v>127</v>
      </c>
      <c r="BK160" s="132">
        <f>SUM(BK161:BK166)</f>
        <v>0</v>
      </c>
    </row>
    <row r="161" spans="2:65" s="1" customFormat="1" ht="26.45" customHeight="1">
      <c r="B161" s="30"/>
      <c r="C161" s="135" t="s">
        <v>170</v>
      </c>
      <c r="D161" s="135" t="s">
        <v>128</v>
      </c>
      <c r="E161" s="136" t="s">
        <v>336</v>
      </c>
      <c r="F161" s="137" t="s">
        <v>337</v>
      </c>
      <c r="G161" s="138" t="s">
        <v>194</v>
      </c>
      <c r="H161" s="139">
        <v>2.97</v>
      </c>
      <c r="I161" s="140"/>
      <c r="J161" s="141">
        <f>ROUND(I161*H161,2)</f>
        <v>0</v>
      </c>
      <c r="K161" s="142"/>
      <c r="L161" s="30"/>
      <c r="M161" s="143" t="s">
        <v>1</v>
      </c>
      <c r="N161" s="144" t="s">
        <v>37</v>
      </c>
      <c r="P161" s="145">
        <f>O161*H161</f>
        <v>0</v>
      </c>
      <c r="Q161" s="145">
        <v>7.9549999999999996E-2</v>
      </c>
      <c r="R161" s="145">
        <f>Q161*H161</f>
        <v>0.23626350000000002</v>
      </c>
      <c r="S161" s="145">
        <v>0</v>
      </c>
      <c r="T161" s="146">
        <f>S161*H161</f>
        <v>0</v>
      </c>
      <c r="AR161" s="147" t="s">
        <v>91</v>
      </c>
      <c r="AT161" s="147" t="s">
        <v>128</v>
      </c>
      <c r="AU161" s="147" t="s">
        <v>84</v>
      </c>
      <c r="AY161" s="15" t="s">
        <v>127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5" t="s">
        <v>79</v>
      </c>
      <c r="BK161" s="148">
        <f>ROUND(I161*H161,2)</f>
        <v>0</v>
      </c>
      <c r="BL161" s="15" t="s">
        <v>91</v>
      </c>
      <c r="BM161" s="147" t="s">
        <v>338</v>
      </c>
    </row>
    <row r="162" spans="2:65" s="1" customFormat="1" ht="19.5">
      <c r="B162" s="30"/>
      <c r="D162" s="149" t="s">
        <v>134</v>
      </c>
      <c r="F162" s="150" t="s">
        <v>337</v>
      </c>
      <c r="I162" s="151"/>
      <c r="L162" s="30"/>
      <c r="M162" s="152"/>
      <c r="T162" s="52"/>
      <c r="AT162" s="15" t="s">
        <v>134</v>
      </c>
      <c r="AU162" s="15" t="s">
        <v>84</v>
      </c>
    </row>
    <row r="163" spans="2:65" s="13" customFormat="1">
      <c r="B163" s="159"/>
      <c r="D163" s="149" t="s">
        <v>138</v>
      </c>
      <c r="E163" s="160" t="s">
        <v>1</v>
      </c>
      <c r="F163" s="161" t="s">
        <v>339</v>
      </c>
      <c r="H163" s="162">
        <v>2.97</v>
      </c>
      <c r="I163" s="163"/>
      <c r="L163" s="159"/>
      <c r="M163" s="164"/>
      <c r="T163" s="165"/>
      <c r="AT163" s="160" t="s">
        <v>138</v>
      </c>
      <c r="AU163" s="160" t="s">
        <v>84</v>
      </c>
      <c r="AV163" s="13" t="s">
        <v>84</v>
      </c>
      <c r="AW163" s="13" t="s">
        <v>29</v>
      </c>
      <c r="AX163" s="13" t="s">
        <v>79</v>
      </c>
      <c r="AY163" s="160" t="s">
        <v>127</v>
      </c>
    </row>
    <row r="164" spans="2:65" s="12" customFormat="1">
      <c r="B164" s="153"/>
      <c r="D164" s="149" t="s">
        <v>138</v>
      </c>
      <c r="E164" s="154" t="s">
        <v>1</v>
      </c>
      <c r="F164" s="155" t="s">
        <v>340</v>
      </c>
      <c r="H164" s="154" t="s">
        <v>1</v>
      </c>
      <c r="I164" s="156"/>
      <c r="L164" s="153"/>
      <c r="M164" s="157"/>
      <c r="T164" s="158"/>
      <c r="AT164" s="154" t="s">
        <v>138</v>
      </c>
      <c r="AU164" s="154" t="s">
        <v>84</v>
      </c>
      <c r="AV164" s="12" t="s">
        <v>79</v>
      </c>
      <c r="AW164" s="12" t="s">
        <v>29</v>
      </c>
      <c r="AX164" s="12" t="s">
        <v>72</v>
      </c>
      <c r="AY164" s="154" t="s">
        <v>127</v>
      </c>
    </row>
    <row r="165" spans="2:65" s="1" customFormat="1" ht="16.5" customHeight="1">
      <c r="B165" s="30"/>
      <c r="C165" s="135" t="s">
        <v>174</v>
      </c>
      <c r="D165" s="135" t="s">
        <v>128</v>
      </c>
      <c r="E165" s="136" t="s">
        <v>162</v>
      </c>
      <c r="F165" s="137" t="s">
        <v>341</v>
      </c>
      <c r="G165" s="138" t="s">
        <v>342</v>
      </c>
      <c r="H165" s="139">
        <v>3.7</v>
      </c>
      <c r="I165" s="140"/>
      <c r="J165" s="141">
        <f>ROUND(I165*H165,2)</f>
        <v>0</v>
      </c>
      <c r="K165" s="142"/>
      <c r="L165" s="30"/>
      <c r="M165" s="143" t="s">
        <v>1</v>
      </c>
      <c r="N165" s="144" t="s">
        <v>37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91</v>
      </c>
      <c r="AT165" s="147" t="s">
        <v>128</v>
      </c>
      <c r="AU165" s="147" t="s">
        <v>84</v>
      </c>
      <c r="AY165" s="15" t="s">
        <v>127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5" t="s">
        <v>79</v>
      </c>
      <c r="BK165" s="148">
        <f>ROUND(I165*H165,2)</f>
        <v>0</v>
      </c>
      <c r="BL165" s="15" t="s">
        <v>91</v>
      </c>
      <c r="BM165" s="147" t="s">
        <v>343</v>
      </c>
    </row>
    <row r="166" spans="2:65" s="1" customFormat="1">
      <c r="B166" s="30"/>
      <c r="D166" s="149" t="s">
        <v>134</v>
      </c>
      <c r="F166" s="150" t="s">
        <v>341</v>
      </c>
      <c r="I166" s="151"/>
      <c r="L166" s="30"/>
      <c r="M166" s="152"/>
      <c r="T166" s="52"/>
      <c r="AT166" s="15" t="s">
        <v>134</v>
      </c>
      <c r="AU166" s="15" t="s">
        <v>84</v>
      </c>
    </row>
    <row r="167" spans="2:65" s="11" customFormat="1" ht="22.9" customHeight="1">
      <c r="B167" s="123"/>
      <c r="D167" s="124" t="s">
        <v>71</v>
      </c>
      <c r="E167" s="133" t="s">
        <v>91</v>
      </c>
      <c r="F167" s="133" t="s">
        <v>266</v>
      </c>
      <c r="I167" s="126"/>
      <c r="J167" s="134">
        <f>BK167</f>
        <v>0</v>
      </c>
      <c r="L167" s="123"/>
      <c r="M167" s="128"/>
      <c r="P167" s="129">
        <f>SUM(P168:P175)</f>
        <v>0</v>
      </c>
      <c r="R167" s="129">
        <f>SUM(R168:R175)</f>
        <v>8.0028000000000006</v>
      </c>
      <c r="T167" s="130">
        <f>SUM(T168:T175)</f>
        <v>0</v>
      </c>
      <c r="AR167" s="124" t="s">
        <v>79</v>
      </c>
      <c r="AT167" s="131" t="s">
        <v>71</v>
      </c>
      <c r="AU167" s="131" t="s">
        <v>79</v>
      </c>
      <c r="AY167" s="124" t="s">
        <v>127</v>
      </c>
      <c r="BK167" s="132">
        <f>SUM(BK168:BK175)</f>
        <v>0</v>
      </c>
    </row>
    <row r="168" spans="2:65" s="1" customFormat="1" ht="26.45" customHeight="1">
      <c r="B168" s="30"/>
      <c r="C168" s="135" t="s">
        <v>178</v>
      </c>
      <c r="D168" s="135" t="s">
        <v>128</v>
      </c>
      <c r="E168" s="136" t="s">
        <v>278</v>
      </c>
      <c r="F168" s="137" t="s">
        <v>279</v>
      </c>
      <c r="G168" s="138" t="s">
        <v>194</v>
      </c>
      <c r="H168" s="139">
        <v>3.75</v>
      </c>
      <c r="I168" s="140"/>
      <c r="J168" s="141">
        <f>ROUND(I168*H168,2)</f>
        <v>0</v>
      </c>
      <c r="K168" s="142"/>
      <c r="L168" s="30"/>
      <c r="M168" s="143" t="s">
        <v>1</v>
      </c>
      <c r="N168" s="144" t="s">
        <v>37</v>
      </c>
      <c r="P168" s="145">
        <f>O168*H168</f>
        <v>0</v>
      </c>
      <c r="Q168" s="145">
        <v>2.13408</v>
      </c>
      <c r="R168" s="145">
        <f>Q168*H168</f>
        <v>8.0028000000000006</v>
      </c>
      <c r="S168" s="145">
        <v>0</v>
      </c>
      <c r="T168" s="146">
        <f>S168*H168</f>
        <v>0</v>
      </c>
      <c r="AR168" s="147" t="s">
        <v>91</v>
      </c>
      <c r="AT168" s="147" t="s">
        <v>128</v>
      </c>
      <c r="AU168" s="147" t="s">
        <v>84</v>
      </c>
      <c r="AY168" s="15" t="s">
        <v>127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5" t="s">
        <v>79</v>
      </c>
      <c r="BK168" s="148">
        <f>ROUND(I168*H168,2)</f>
        <v>0</v>
      </c>
      <c r="BL168" s="15" t="s">
        <v>91</v>
      </c>
      <c r="BM168" s="147" t="s">
        <v>344</v>
      </c>
    </row>
    <row r="169" spans="2:65" s="1" customFormat="1" ht="19.5">
      <c r="B169" s="30"/>
      <c r="D169" s="149" t="s">
        <v>134</v>
      </c>
      <c r="F169" s="150" t="s">
        <v>279</v>
      </c>
      <c r="I169" s="151"/>
      <c r="L169" s="30"/>
      <c r="M169" s="152"/>
      <c r="T169" s="52"/>
      <c r="AT169" s="15" t="s">
        <v>134</v>
      </c>
      <c r="AU169" s="15" t="s">
        <v>84</v>
      </c>
    </row>
    <row r="170" spans="2:65" s="13" customFormat="1">
      <c r="B170" s="159"/>
      <c r="D170" s="149" t="s">
        <v>138</v>
      </c>
      <c r="E170" s="160" t="s">
        <v>1</v>
      </c>
      <c r="F170" s="161" t="s">
        <v>345</v>
      </c>
      <c r="H170" s="162">
        <v>3.75</v>
      </c>
      <c r="I170" s="163"/>
      <c r="L170" s="159"/>
      <c r="M170" s="164"/>
      <c r="T170" s="165"/>
      <c r="AT170" s="160" t="s">
        <v>138</v>
      </c>
      <c r="AU170" s="160" t="s">
        <v>84</v>
      </c>
      <c r="AV170" s="13" t="s">
        <v>84</v>
      </c>
      <c r="AW170" s="13" t="s">
        <v>29</v>
      </c>
      <c r="AX170" s="13" t="s">
        <v>79</v>
      </c>
      <c r="AY170" s="160" t="s">
        <v>127</v>
      </c>
    </row>
    <row r="171" spans="2:65" s="12" customFormat="1">
      <c r="B171" s="153"/>
      <c r="D171" s="149" t="s">
        <v>138</v>
      </c>
      <c r="E171" s="154" t="s">
        <v>1</v>
      </c>
      <c r="F171" s="155" t="s">
        <v>346</v>
      </c>
      <c r="H171" s="154" t="s">
        <v>1</v>
      </c>
      <c r="I171" s="156"/>
      <c r="L171" s="153"/>
      <c r="M171" s="157"/>
      <c r="T171" s="158"/>
      <c r="AT171" s="154" t="s">
        <v>138</v>
      </c>
      <c r="AU171" s="154" t="s">
        <v>84</v>
      </c>
      <c r="AV171" s="12" t="s">
        <v>79</v>
      </c>
      <c r="AW171" s="12" t="s">
        <v>29</v>
      </c>
      <c r="AX171" s="12" t="s">
        <v>72</v>
      </c>
      <c r="AY171" s="154" t="s">
        <v>127</v>
      </c>
    </row>
    <row r="172" spans="2:65" s="1" customFormat="1" ht="26.45" customHeight="1">
      <c r="B172" s="30"/>
      <c r="C172" s="135" t="s">
        <v>8</v>
      </c>
      <c r="D172" s="135" t="s">
        <v>128</v>
      </c>
      <c r="E172" s="136" t="s">
        <v>284</v>
      </c>
      <c r="F172" s="137" t="s">
        <v>285</v>
      </c>
      <c r="G172" s="138" t="s">
        <v>136</v>
      </c>
      <c r="H172" s="139">
        <v>12.5</v>
      </c>
      <c r="I172" s="140"/>
      <c r="J172" s="141">
        <f>ROUND(I172*H172,2)</f>
        <v>0</v>
      </c>
      <c r="K172" s="142"/>
      <c r="L172" s="30"/>
      <c r="M172" s="143" t="s">
        <v>1</v>
      </c>
      <c r="N172" s="144" t="s">
        <v>37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91</v>
      </c>
      <c r="AT172" s="147" t="s">
        <v>128</v>
      </c>
      <c r="AU172" s="147" t="s">
        <v>84</v>
      </c>
      <c r="AY172" s="15" t="s">
        <v>127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5" t="s">
        <v>79</v>
      </c>
      <c r="BK172" s="148">
        <f>ROUND(I172*H172,2)</f>
        <v>0</v>
      </c>
      <c r="BL172" s="15" t="s">
        <v>91</v>
      </c>
      <c r="BM172" s="147" t="s">
        <v>347</v>
      </c>
    </row>
    <row r="173" spans="2:65" s="1" customFormat="1" ht="19.5">
      <c r="B173" s="30"/>
      <c r="D173" s="149" t="s">
        <v>134</v>
      </c>
      <c r="F173" s="150" t="s">
        <v>285</v>
      </c>
      <c r="I173" s="151"/>
      <c r="L173" s="30"/>
      <c r="M173" s="152"/>
      <c r="T173" s="52"/>
      <c r="AT173" s="15" t="s">
        <v>134</v>
      </c>
      <c r="AU173" s="15" t="s">
        <v>84</v>
      </c>
    </row>
    <row r="174" spans="2:65" s="13" customFormat="1">
      <c r="B174" s="159"/>
      <c r="D174" s="149" t="s">
        <v>138</v>
      </c>
      <c r="E174" s="160" t="s">
        <v>1</v>
      </c>
      <c r="F174" s="161" t="s">
        <v>261</v>
      </c>
      <c r="H174" s="162">
        <v>12.5</v>
      </c>
      <c r="I174" s="163"/>
      <c r="L174" s="159"/>
      <c r="M174" s="164"/>
      <c r="T174" s="165"/>
      <c r="AT174" s="160" t="s">
        <v>138</v>
      </c>
      <c r="AU174" s="160" t="s">
        <v>84</v>
      </c>
      <c r="AV174" s="13" t="s">
        <v>84</v>
      </c>
      <c r="AW174" s="13" t="s">
        <v>29</v>
      </c>
      <c r="AX174" s="13" t="s">
        <v>79</v>
      </c>
      <c r="AY174" s="160" t="s">
        <v>127</v>
      </c>
    </row>
    <row r="175" spans="2:65" s="12" customFormat="1">
      <c r="B175" s="153"/>
      <c r="D175" s="149" t="s">
        <v>138</v>
      </c>
      <c r="E175" s="154" t="s">
        <v>1</v>
      </c>
      <c r="F175" s="155" t="s">
        <v>348</v>
      </c>
      <c r="H175" s="154" t="s">
        <v>1</v>
      </c>
      <c r="I175" s="156"/>
      <c r="L175" s="153"/>
      <c r="M175" s="157"/>
      <c r="T175" s="158"/>
      <c r="AT175" s="154" t="s">
        <v>138</v>
      </c>
      <c r="AU175" s="154" t="s">
        <v>84</v>
      </c>
      <c r="AV175" s="12" t="s">
        <v>79</v>
      </c>
      <c r="AW175" s="12" t="s">
        <v>29</v>
      </c>
      <c r="AX175" s="12" t="s">
        <v>72</v>
      </c>
      <c r="AY175" s="154" t="s">
        <v>127</v>
      </c>
    </row>
    <row r="176" spans="2:65" s="11" customFormat="1" ht="22.9" customHeight="1">
      <c r="B176" s="123"/>
      <c r="D176" s="124" t="s">
        <v>71</v>
      </c>
      <c r="E176" s="133" t="s">
        <v>166</v>
      </c>
      <c r="F176" s="133" t="s">
        <v>349</v>
      </c>
      <c r="I176" s="126"/>
      <c r="J176" s="134">
        <f>BK176</f>
        <v>0</v>
      </c>
      <c r="L176" s="123"/>
      <c r="M176" s="128"/>
      <c r="P176" s="129">
        <f>SUM(P177:P207)</f>
        <v>0</v>
      </c>
      <c r="R176" s="129">
        <f>SUM(R177:R207)</f>
        <v>28.818649999999998</v>
      </c>
      <c r="T176" s="130">
        <f>SUM(T177:T207)</f>
        <v>0</v>
      </c>
      <c r="AR176" s="124" t="s">
        <v>79</v>
      </c>
      <c r="AT176" s="131" t="s">
        <v>71</v>
      </c>
      <c r="AU176" s="131" t="s">
        <v>79</v>
      </c>
      <c r="AY176" s="124" t="s">
        <v>127</v>
      </c>
      <c r="BK176" s="132">
        <f>SUM(BK177:BK207)</f>
        <v>0</v>
      </c>
    </row>
    <row r="177" spans="2:65" s="1" customFormat="1" ht="26.45" customHeight="1">
      <c r="B177" s="30"/>
      <c r="C177" s="169" t="s">
        <v>185</v>
      </c>
      <c r="D177" s="169" t="s">
        <v>331</v>
      </c>
      <c r="E177" s="170" t="s">
        <v>350</v>
      </c>
      <c r="F177" s="171" t="s">
        <v>351</v>
      </c>
      <c r="G177" s="172" t="s">
        <v>342</v>
      </c>
      <c r="H177" s="173">
        <v>10</v>
      </c>
      <c r="I177" s="174"/>
      <c r="J177" s="175">
        <f>ROUND(I177*H177,2)</f>
        <v>0</v>
      </c>
      <c r="K177" s="176"/>
      <c r="L177" s="177"/>
      <c r="M177" s="178" t="s">
        <v>1</v>
      </c>
      <c r="N177" s="179" t="s">
        <v>37</v>
      </c>
      <c r="P177" s="145">
        <f>O177*H177</f>
        <v>0</v>
      </c>
      <c r="Q177" s="145">
        <v>2.0240000000000001E-2</v>
      </c>
      <c r="R177" s="145">
        <f>Q177*H177</f>
        <v>0.20240000000000002</v>
      </c>
      <c r="S177" s="145">
        <v>0</v>
      </c>
      <c r="T177" s="146">
        <f>S177*H177</f>
        <v>0</v>
      </c>
      <c r="AR177" s="147" t="s">
        <v>166</v>
      </c>
      <c r="AT177" s="147" t="s">
        <v>331</v>
      </c>
      <c r="AU177" s="147" t="s">
        <v>84</v>
      </c>
      <c r="AY177" s="15" t="s">
        <v>127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79</v>
      </c>
      <c r="BK177" s="148">
        <f>ROUND(I177*H177,2)</f>
        <v>0</v>
      </c>
      <c r="BL177" s="15" t="s">
        <v>91</v>
      </c>
      <c r="BM177" s="147" t="s">
        <v>352</v>
      </c>
    </row>
    <row r="178" spans="2:65" s="1" customFormat="1">
      <c r="B178" s="30"/>
      <c r="D178" s="149" t="s">
        <v>134</v>
      </c>
      <c r="F178" s="150" t="s">
        <v>351</v>
      </c>
      <c r="I178" s="151"/>
      <c r="L178" s="30"/>
      <c r="M178" s="152"/>
      <c r="T178" s="52"/>
      <c r="AT178" s="15" t="s">
        <v>134</v>
      </c>
      <c r="AU178" s="15" t="s">
        <v>84</v>
      </c>
    </row>
    <row r="179" spans="2:65" s="13" customFormat="1">
      <c r="B179" s="159"/>
      <c r="D179" s="149" t="s">
        <v>138</v>
      </c>
      <c r="E179" s="160" t="s">
        <v>1</v>
      </c>
      <c r="F179" s="161" t="s">
        <v>174</v>
      </c>
      <c r="H179" s="162">
        <v>10</v>
      </c>
      <c r="I179" s="163"/>
      <c r="L179" s="159"/>
      <c r="M179" s="164"/>
      <c r="T179" s="165"/>
      <c r="AT179" s="160" t="s">
        <v>138</v>
      </c>
      <c r="AU179" s="160" t="s">
        <v>84</v>
      </c>
      <c r="AV179" s="13" t="s">
        <v>84</v>
      </c>
      <c r="AW179" s="13" t="s">
        <v>29</v>
      </c>
      <c r="AX179" s="13" t="s">
        <v>79</v>
      </c>
      <c r="AY179" s="160" t="s">
        <v>127</v>
      </c>
    </row>
    <row r="180" spans="2:65" s="12" customFormat="1">
      <c r="B180" s="153"/>
      <c r="D180" s="149" t="s">
        <v>138</v>
      </c>
      <c r="E180" s="154" t="s">
        <v>1</v>
      </c>
      <c r="F180" s="155" t="s">
        <v>353</v>
      </c>
      <c r="H180" s="154" t="s">
        <v>1</v>
      </c>
      <c r="I180" s="156"/>
      <c r="L180" s="153"/>
      <c r="M180" s="157"/>
      <c r="T180" s="158"/>
      <c r="AT180" s="154" t="s">
        <v>138</v>
      </c>
      <c r="AU180" s="154" t="s">
        <v>84</v>
      </c>
      <c r="AV180" s="12" t="s">
        <v>79</v>
      </c>
      <c r="AW180" s="12" t="s">
        <v>29</v>
      </c>
      <c r="AX180" s="12" t="s">
        <v>72</v>
      </c>
      <c r="AY180" s="154" t="s">
        <v>127</v>
      </c>
    </row>
    <row r="181" spans="2:65" s="1" customFormat="1" ht="26.45" customHeight="1">
      <c r="B181" s="30"/>
      <c r="C181" s="135" t="s">
        <v>191</v>
      </c>
      <c r="D181" s="135" t="s">
        <v>128</v>
      </c>
      <c r="E181" s="136" t="s">
        <v>354</v>
      </c>
      <c r="F181" s="137" t="s">
        <v>355</v>
      </c>
      <c r="G181" s="138" t="s">
        <v>342</v>
      </c>
      <c r="H181" s="139">
        <v>10</v>
      </c>
      <c r="I181" s="140"/>
      <c r="J181" s="141">
        <f>ROUND(I181*H181,2)</f>
        <v>0</v>
      </c>
      <c r="K181" s="142"/>
      <c r="L181" s="30"/>
      <c r="M181" s="143" t="s">
        <v>1</v>
      </c>
      <c r="N181" s="144" t="s">
        <v>37</v>
      </c>
      <c r="P181" s="145">
        <f>O181*H181</f>
        <v>0</v>
      </c>
      <c r="Q181" s="145">
        <v>4.0000000000000003E-5</v>
      </c>
      <c r="R181" s="145">
        <f>Q181*H181</f>
        <v>4.0000000000000002E-4</v>
      </c>
      <c r="S181" s="145">
        <v>0</v>
      </c>
      <c r="T181" s="146">
        <f>S181*H181</f>
        <v>0</v>
      </c>
      <c r="AR181" s="147" t="s">
        <v>91</v>
      </c>
      <c r="AT181" s="147" t="s">
        <v>128</v>
      </c>
      <c r="AU181" s="147" t="s">
        <v>84</v>
      </c>
      <c r="AY181" s="15" t="s">
        <v>127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5" t="s">
        <v>79</v>
      </c>
      <c r="BK181" s="148">
        <f>ROUND(I181*H181,2)</f>
        <v>0</v>
      </c>
      <c r="BL181" s="15" t="s">
        <v>91</v>
      </c>
      <c r="BM181" s="147" t="s">
        <v>356</v>
      </c>
    </row>
    <row r="182" spans="2:65" s="1" customFormat="1" ht="19.5">
      <c r="B182" s="30"/>
      <c r="D182" s="149" t="s">
        <v>134</v>
      </c>
      <c r="F182" s="150" t="s">
        <v>355</v>
      </c>
      <c r="I182" s="151"/>
      <c r="L182" s="30"/>
      <c r="M182" s="152"/>
      <c r="T182" s="52"/>
      <c r="AT182" s="15" t="s">
        <v>134</v>
      </c>
      <c r="AU182" s="15" t="s">
        <v>84</v>
      </c>
    </row>
    <row r="183" spans="2:65" s="13" customFormat="1">
      <c r="B183" s="159"/>
      <c r="D183" s="149" t="s">
        <v>138</v>
      </c>
      <c r="E183" s="160" t="s">
        <v>1</v>
      </c>
      <c r="F183" s="161" t="s">
        <v>174</v>
      </c>
      <c r="H183" s="162">
        <v>10</v>
      </c>
      <c r="I183" s="163"/>
      <c r="L183" s="159"/>
      <c r="M183" s="164"/>
      <c r="T183" s="165"/>
      <c r="AT183" s="160" t="s">
        <v>138</v>
      </c>
      <c r="AU183" s="160" t="s">
        <v>84</v>
      </c>
      <c r="AV183" s="13" t="s">
        <v>84</v>
      </c>
      <c r="AW183" s="13" t="s">
        <v>29</v>
      </c>
      <c r="AX183" s="13" t="s">
        <v>79</v>
      </c>
      <c r="AY183" s="160" t="s">
        <v>127</v>
      </c>
    </row>
    <row r="184" spans="2:65" s="1" customFormat="1" ht="26.45" customHeight="1">
      <c r="B184" s="30"/>
      <c r="C184" s="135" t="s">
        <v>200</v>
      </c>
      <c r="D184" s="135" t="s">
        <v>128</v>
      </c>
      <c r="E184" s="136" t="s">
        <v>357</v>
      </c>
      <c r="F184" s="137" t="s">
        <v>358</v>
      </c>
      <c r="G184" s="138" t="s">
        <v>154</v>
      </c>
      <c r="H184" s="139">
        <v>1</v>
      </c>
      <c r="I184" s="140"/>
      <c r="J184" s="141">
        <f>ROUND(I184*H184,2)</f>
        <v>0</v>
      </c>
      <c r="K184" s="142"/>
      <c r="L184" s="30"/>
      <c r="M184" s="143" t="s">
        <v>1</v>
      </c>
      <c r="N184" s="144" t="s">
        <v>37</v>
      </c>
      <c r="P184" s="145">
        <f>O184*H184</f>
        <v>0</v>
      </c>
      <c r="Q184" s="145">
        <v>0.41948000000000002</v>
      </c>
      <c r="R184" s="145">
        <f>Q184*H184</f>
        <v>0.41948000000000002</v>
      </c>
      <c r="S184" s="145">
        <v>0</v>
      </c>
      <c r="T184" s="146">
        <f>S184*H184</f>
        <v>0</v>
      </c>
      <c r="AR184" s="147" t="s">
        <v>91</v>
      </c>
      <c r="AT184" s="147" t="s">
        <v>128</v>
      </c>
      <c r="AU184" s="147" t="s">
        <v>84</v>
      </c>
      <c r="AY184" s="15" t="s">
        <v>127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5" t="s">
        <v>79</v>
      </c>
      <c r="BK184" s="148">
        <f>ROUND(I184*H184,2)</f>
        <v>0</v>
      </c>
      <c r="BL184" s="15" t="s">
        <v>91</v>
      </c>
      <c r="BM184" s="147" t="s">
        <v>359</v>
      </c>
    </row>
    <row r="185" spans="2:65" s="1" customFormat="1" ht="19.5">
      <c r="B185" s="30"/>
      <c r="D185" s="149" t="s">
        <v>134</v>
      </c>
      <c r="F185" s="150" t="s">
        <v>358</v>
      </c>
      <c r="I185" s="151"/>
      <c r="L185" s="30"/>
      <c r="M185" s="152"/>
      <c r="T185" s="52"/>
      <c r="AT185" s="15" t="s">
        <v>134</v>
      </c>
      <c r="AU185" s="15" t="s">
        <v>84</v>
      </c>
    </row>
    <row r="186" spans="2:65" s="1" customFormat="1" ht="24" customHeight="1">
      <c r="B186" s="30"/>
      <c r="C186" s="169" t="s">
        <v>277</v>
      </c>
      <c r="D186" s="169" t="s">
        <v>331</v>
      </c>
      <c r="E186" s="170" t="s">
        <v>360</v>
      </c>
      <c r="F186" s="171" t="s">
        <v>361</v>
      </c>
      <c r="G186" s="172" t="s">
        <v>154</v>
      </c>
      <c r="H186" s="173">
        <v>1</v>
      </c>
      <c r="I186" s="174"/>
      <c r="J186" s="175">
        <f>ROUND(I186*H186,2)</f>
        <v>0</v>
      </c>
      <c r="K186" s="176"/>
      <c r="L186" s="177"/>
      <c r="M186" s="178" t="s">
        <v>1</v>
      </c>
      <c r="N186" s="179" t="s">
        <v>37</v>
      </c>
      <c r="P186" s="145">
        <f>O186*H186</f>
        <v>0</v>
      </c>
      <c r="Q186" s="145">
        <v>1.6</v>
      </c>
      <c r="R186" s="145">
        <f>Q186*H186</f>
        <v>1.6</v>
      </c>
      <c r="S186" s="145">
        <v>0</v>
      </c>
      <c r="T186" s="146">
        <f>S186*H186</f>
        <v>0</v>
      </c>
      <c r="AR186" s="147" t="s">
        <v>166</v>
      </c>
      <c r="AT186" s="147" t="s">
        <v>331</v>
      </c>
      <c r="AU186" s="147" t="s">
        <v>84</v>
      </c>
      <c r="AY186" s="15" t="s">
        <v>127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5" t="s">
        <v>79</v>
      </c>
      <c r="BK186" s="148">
        <f>ROUND(I186*H186,2)</f>
        <v>0</v>
      </c>
      <c r="BL186" s="15" t="s">
        <v>91</v>
      </c>
      <c r="BM186" s="147" t="s">
        <v>362</v>
      </c>
    </row>
    <row r="187" spans="2:65" s="1" customFormat="1">
      <c r="B187" s="30"/>
      <c r="D187" s="149" t="s">
        <v>134</v>
      </c>
      <c r="F187" s="150" t="s">
        <v>361</v>
      </c>
      <c r="I187" s="151"/>
      <c r="L187" s="30"/>
      <c r="M187" s="152"/>
      <c r="T187" s="52"/>
      <c r="AT187" s="15" t="s">
        <v>134</v>
      </c>
      <c r="AU187" s="15" t="s">
        <v>84</v>
      </c>
    </row>
    <row r="188" spans="2:65" s="1" customFormat="1" ht="26.45" customHeight="1">
      <c r="B188" s="30"/>
      <c r="C188" s="135" t="s">
        <v>283</v>
      </c>
      <c r="D188" s="135" t="s">
        <v>128</v>
      </c>
      <c r="E188" s="136" t="s">
        <v>363</v>
      </c>
      <c r="F188" s="137" t="s">
        <v>364</v>
      </c>
      <c r="G188" s="138" t="s">
        <v>154</v>
      </c>
      <c r="H188" s="139">
        <v>1</v>
      </c>
      <c r="I188" s="140"/>
      <c r="J188" s="141">
        <f>ROUND(I188*H188,2)</f>
        <v>0</v>
      </c>
      <c r="K188" s="142"/>
      <c r="L188" s="30"/>
      <c r="M188" s="143" t="s">
        <v>1</v>
      </c>
      <c r="N188" s="144" t="s">
        <v>37</v>
      </c>
      <c r="P188" s="145">
        <f>O188*H188</f>
        <v>0</v>
      </c>
      <c r="Q188" s="145">
        <v>9.8899999999999995E-3</v>
      </c>
      <c r="R188" s="145">
        <f>Q188*H188</f>
        <v>9.8899999999999995E-3</v>
      </c>
      <c r="S188" s="145">
        <v>0</v>
      </c>
      <c r="T188" s="146">
        <f>S188*H188</f>
        <v>0</v>
      </c>
      <c r="AR188" s="147" t="s">
        <v>91</v>
      </c>
      <c r="AT188" s="147" t="s">
        <v>128</v>
      </c>
      <c r="AU188" s="147" t="s">
        <v>84</v>
      </c>
      <c r="AY188" s="15" t="s">
        <v>127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79</v>
      </c>
      <c r="BK188" s="148">
        <f>ROUND(I188*H188,2)</f>
        <v>0</v>
      </c>
      <c r="BL188" s="15" t="s">
        <v>91</v>
      </c>
      <c r="BM188" s="147" t="s">
        <v>365</v>
      </c>
    </row>
    <row r="189" spans="2:65" s="1" customFormat="1" ht="19.5">
      <c r="B189" s="30"/>
      <c r="D189" s="149" t="s">
        <v>134</v>
      </c>
      <c r="F189" s="150" t="s">
        <v>364</v>
      </c>
      <c r="I189" s="151"/>
      <c r="L189" s="30"/>
      <c r="M189" s="152"/>
      <c r="T189" s="52"/>
      <c r="AT189" s="15" t="s">
        <v>134</v>
      </c>
      <c r="AU189" s="15" t="s">
        <v>84</v>
      </c>
    </row>
    <row r="190" spans="2:65" s="1" customFormat="1" ht="16.5" customHeight="1">
      <c r="B190" s="30"/>
      <c r="C190" s="169" t="s">
        <v>290</v>
      </c>
      <c r="D190" s="169" t="s">
        <v>331</v>
      </c>
      <c r="E190" s="170" t="s">
        <v>366</v>
      </c>
      <c r="F190" s="171" t="s">
        <v>367</v>
      </c>
      <c r="G190" s="172" t="s">
        <v>154</v>
      </c>
      <c r="H190" s="173">
        <v>1</v>
      </c>
      <c r="I190" s="174"/>
      <c r="J190" s="175">
        <f>ROUND(I190*H190,2)</f>
        <v>0</v>
      </c>
      <c r="K190" s="176"/>
      <c r="L190" s="177"/>
      <c r="M190" s="178" t="s">
        <v>1</v>
      </c>
      <c r="N190" s="179" t="s">
        <v>37</v>
      </c>
      <c r="P190" s="145">
        <f>O190*H190</f>
        <v>0</v>
      </c>
      <c r="Q190" s="145">
        <v>0.52600000000000002</v>
      </c>
      <c r="R190" s="145">
        <f>Q190*H190</f>
        <v>0.52600000000000002</v>
      </c>
      <c r="S190" s="145">
        <v>0</v>
      </c>
      <c r="T190" s="146">
        <f>S190*H190</f>
        <v>0</v>
      </c>
      <c r="AR190" s="147" t="s">
        <v>166</v>
      </c>
      <c r="AT190" s="147" t="s">
        <v>331</v>
      </c>
      <c r="AU190" s="147" t="s">
        <v>84</v>
      </c>
      <c r="AY190" s="15" t="s">
        <v>127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5" t="s">
        <v>79</v>
      </c>
      <c r="BK190" s="148">
        <f>ROUND(I190*H190,2)</f>
        <v>0</v>
      </c>
      <c r="BL190" s="15" t="s">
        <v>91</v>
      </c>
      <c r="BM190" s="147" t="s">
        <v>368</v>
      </c>
    </row>
    <row r="191" spans="2:65" s="1" customFormat="1">
      <c r="B191" s="30"/>
      <c r="D191" s="149" t="s">
        <v>134</v>
      </c>
      <c r="F191" s="150" t="s">
        <v>367</v>
      </c>
      <c r="I191" s="151"/>
      <c r="L191" s="30"/>
      <c r="M191" s="152"/>
      <c r="T191" s="52"/>
      <c r="AT191" s="15" t="s">
        <v>134</v>
      </c>
      <c r="AU191" s="15" t="s">
        <v>84</v>
      </c>
    </row>
    <row r="192" spans="2:65" s="1" customFormat="1" ht="26.45" customHeight="1">
      <c r="B192" s="30"/>
      <c r="C192" s="135" t="s">
        <v>369</v>
      </c>
      <c r="D192" s="135" t="s">
        <v>128</v>
      </c>
      <c r="E192" s="136" t="s">
        <v>370</v>
      </c>
      <c r="F192" s="137" t="s">
        <v>371</v>
      </c>
      <c r="G192" s="138" t="s">
        <v>154</v>
      </c>
      <c r="H192" s="139">
        <v>1</v>
      </c>
      <c r="I192" s="140"/>
      <c r="J192" s="141">
        <f>ROUND(I192*H192,2)</f>
        <v>0</v>
      </c>
      <c r="K192" s="142"/>
      <c r="L192" s="30"/>
      <c r="M192" s="143" t="s">
        <v>1</v>
      </c>
      <c r="N192" s="144" t="s">
        <v>37</v>
      </c>
      <c r="P192" s="145">
        <f>O192*H192</f>
        <v>0</v>
      </c>
      <c r="Q192" s="145">
        <v>1.218E-2</v>
      </c>
      <c r="R192" s="145">
        <f>Q192*H192</f>
        <v>1.218E-2</v>
      </c>
      <c r="S192" s="145">
        <v>0</v>
      </c>
      <c r="T192" s="146">
        <f>S192*H192</f>
        <v>0</v>
      </c>
      <c r="AR192" s="147" t="s">
        <v>91</v>
      </c>
      <c r="AT192" s="147" t="s">
        <v>128</v>
      </c>
      <c r="AU192" s="147" t="s">
        <v>84</v>
      </c>
      <c r="AY192" s="15" t="s">
        <v>127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79</v>
      </c>
      <c r="BK192" s="148">
        <f>ROUND(I192*H192,2)</f>
        <v>0</v>
      </c>
      <c r="BL192" s="15" t="s">
        <v>91</v>
      </c>
      <c r="BM192" s="147" t="s">
        <v>372</v>
      </c>
    </row>
    <row r="193" spans="2:65" s="1" customFormat="1" ht="19.5">
      <c r="B193" s="30"/>
      <c r="D193" s="149" t="s">
        <v>134</v>
      </c>
      <c r="F193" s="150" t="s">
        <v>371</v>
      </c>
      <c r="I193" s="151"/>
      <c r="L193" s="30"/>
      <c r="M193" s="152"/>
      <c r="T193" s="52"/>
      <c r="AT193" s="15" t="s">
        <v>134</v>
      </c>
      <c r="AU193" s="15" t="s">
        <v>84</v>
      </c>
    </row>
    <row r="194" spans="2:65" s="1" customFormat="1" ht="26.45" customHeight="1">
      <c r="B194" s="30"/>
      <c r="C194" s="169" t="s">
        <v>373</v>
      </c>
      <c r="D194" s="169" t="s">
        <v>331</v>
      </c>
      <c r="E194" s="170" t="s">
        <v>374</v>
      </c>
      <c r="F194" s="171" t="s">
        <v>375</v>
      </c>
      <c r="G194" s="172" t="s">
        <v>154</v>
      </c>
      <c r="H194" s="173">
        <v>1</v>
      </c>
      <c r="I194" s="174"/>
      <c r="J194" s="175">
        <f>ROUND(I194*H194,2)</f>
        <v>0</v>
      </c>
      <c r="K194" s="176"/>
      <c r="L194" s="177"/>
      <c r="M194" s="178" t="s">
        <v>1</v>
      </c>
      <c r="N194" s="179" t="s">
        <v>37</v>
      </c>
      <c r="P194" s="145">
        <f>O194*H194</f>
        <v>0</v>
      </c>
      <c r="Q194" s="145">
        <v>0.58499999999999996</v>
      </c>
      <c r="R194" s="145">
        <f>Q194*H194</f>
        <v>0.58499999999999996</v>
      </c>
      <c r="S194" s="145">
        <v>0</v>
      </c>
      <c r="T194" s="146">
        <f>S194*H194</f>
        <v>0</v>
      </c>
      <c r="AR194" s="147" t="s">
        <v>166</v>
      </c>
      <c r="AT194" s="147" t="s">
        <v>331</v>
      </c>
      <c r="AU194" s="147" t="s">
        <v>84</v>
      </c>
      <c r="AY194" s="15" t="s">
        <v>127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5" t="s">
        <v>79</v>
      </c>
      <c r="BK194" s="148">
        <f>ROUND(I194*H194,2)</f>
        <v>0</v>
      </c>
      <c r="BL194" s="15" t="s">
        <v>91</v>
      </c>
      <c r="BM194" s="147" t="s">
        <v>376</v>
      </c>
    </row>
    <row r="195" spans="2:65" s="1" customFormat="1" ht="19.5">
      <c r="B195" s="30"/>
      <c r="D195" s="149" t="s">
        <v>134</v>
      </c>
      <c r="F195" s="150" t="s">
        <v>375</v>
      </c>
      <c r="I195" s="151"/>
      <c r="L195" s="30"/>
      <c r="M195" s="152"/>
      <c r="T195" s="52"/>
      <c r="AT195" s="15" t="s">
        <v>134</v>
      </c>
      <c r="AU195" s="15" t="s">
        <v>84</v>
      </c>
    </row>
    <row r="196" spans="2:65" s="1" customFormat="1" ht="26.45" customHeight="1">
      <c r="B196" s="30"/>
      <c r="C196" s="135" t="s">
        <v>7</v>
      </c>
      <c r="D196" s="135" t="s">
        <v>128</v>
      </c>
      <c r="E196" s="136" t="s">
        <v>377</v>
      </c>
      <c r="F196" s="137" t="s">
        <v>378</v>
      </c>
      <c r="G196" s="138" t="s">
        <v>154</v>
      </c>
      <c r="H196" s="139">
        <v>1</v>
      </c>
      <c r="I196" s="140"/>
      <c r="J196" s="141">
        <f>ROUND(I196*H196,2)</f>
        <v>0</v>
      </c>
      <c r="K196" s="142"/>
      <c r="L196" s="30"/>
      <c r="M196" s="143" t="s">
        <v>1</v>
      </c>
      <c r="N196" s="144" t="s">
        <v>37</v>
      </c>
      <c r="P196" s="145">
        <f>O196*H196</f>
        <v>0</v>
      </c>
      <c r="Q196" s="145">
        <v>0.2838</v>
      </c>
      <c r="R196" s="145">
        <f>Q196*H196</f>
        <v>0.2838</v>
      </c>
      <c r="S196" s="145">
        <v>0</v>
      </c>
      <c r="T196" s="146">
        <f>S196*H196</f>
        <v>0</v>
      </c>
      <c r="AR196" s="147" t="s">
        <v>91</v>
      </c>
      <c r="AT196" s="147" t="s">
        <v>128</v>
      </c>
      <c r="AU196" s="147" t="s">
        <v>84</v>
      </c>
      <c r="AY196" s="15" t="s">
        <v>127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79</v>
      </c>
      <c r="BK196" s="148">
        <f>ROUND(I196*H196,2)</f>
        <v>0</v>
      </c>
      <c r="BL196" s="15" t="s">
        <v>91</v>
      </c>
      <c r="BM196" s="147" t="s">
        <v>379</v>
      </c>
    </row>
    <row r="197" spans="2:65" s="1" customFormat="1" ht="19.5">
      <c r="B197" s="30"/>
      <c r="D197" s="149" t="s">
        <v>134</v>
      </c>
      <c r="F197" s="150" t="s">
        <v>378</v>
      </c>
      <c r="I197" s="151"/>
      <c r="L197" s="30"/>
      <c r="M197" s="152"/>
      <c r="T197" s="52"/>
      <c r="AT197" s="15" t="s">
        <v>134</v>
      </c>
      <c r="AU197" s="15" t="s">
        <v>84</v>
      </c>
    </row>
    <row r="198" spans="2:65" s="1" customFormat="1" ht="26.45" customHeight="1">
      <c r="B198" s="30"/>
      <c r="C198" s="135" t="s">
        <v>380</v>
      </c>
      <c r="D198" s="135" t="s">
        <v>128</v>
      </c>
      <c r="E198" s="136" t="s">
        <v>381</v>
      </c>
      <c r="F198" s="137" t="s">
        <v>382</v>
      </c>
      <c r="G198" s="138" t="s">
        <v>194</v>
      </c>
      <c r="H198" s="139">
        <v>10</v>
      </c>
      <c r="I198" s="140"/>
      <c r="J198" s="141">
        <f>ROUND(I198*H198,2)</f>
        <v>0</v>
      </c>
      <c r="K198" s="142"/>
      <c r="L198" s="30"/>
      <c r="M198" s="143" t="s">
        <v>1</v>
      </c>
      <c r="N198" s="144" t="s">
        <v>37</v>
      </c>
      <c r="P198" s="145">
        <f>O198*H198</f>
        <v>0</v>
      </c>
      <c r="Q198" s="145">
        <v>2.5018699999999998</v>
      </c>
      <c r="R198" s="145">
        <f>Q198*H198</f>
        <v>25.018699999999999</v>
      </c>
      <c r="S198" s="145">
        <v>0</v>
      </c>
      <c r="T198" s="146">
        <f>S198*H198</f>
        <v>0</v>
      </c>
      <c r="AR198" s="147" t="s">
        <v>91</v>
      </c>
      <c r="AT198" s="147" t="s">
        <v>128</v>
      </c>
      <c r="AU198" s="147" t="s">
        <v>84</v>
      </c>
      <c r="AY198" s="15" t="s">
        <v>127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5" t="s">
        <v>79</v>
      </c>
      <c r="BK198" s="148">
        <f>ROUND(I198*H198,2)</f>
        <v>0</v>
      </c>
      <c r="BL198" s="15" t="s">
        <v>91</v>
      </c>
      <c r="BM198" s="147" t="s">
        <v>383</v>
      </c>
    </row>
    <row r="199" spans="2:65" s="1" customFormat="1" ht="19.5">
      <c r="B199" s="30"/>
      <c r="D199" s="149" t="s">
        <v>134</v>
      </c>
      <c r="F199" s="150" t="s">
        <v>382</v>
      </c>
      <c r="I199" s="151"/>
      <c r="L199" s="30"/>
      <c r="M199" s="152"/>
      <c r="T199" s="52"/>
      <c r="AT199" s="15" t="s">
        <v>134</v>
      </c>
      <c r="AU199" s="15" t="s">
        <v>84</v>
      </c>
    </row>
    <row r="200" spans="2:65" s="13" customFormat="1">
      <c r="B200" s="159"/>
      <c r="D200" s="149" t="s">
        <v>138</v>
      </c>
      <c r="E200" s="160" t="s">
        <v>1</v>
      </c>
      <c r="F200" s="161" t="s">
        <v>384</v>
      </c>
      <c r="H200" s="162">
        <v>10</v>
      </c>
      <c r="I200" s="163"/>
      <c r="L200" s="159"/>
      <c r="M200" s="164"/>
      <c r="T200" s="165"/>
      <c r="AT200" s="160" t="s">
        <v>138</v>
      </c>
      <c r="AU200" s="160" t="s">
        <v>84</v>
      </c>
      <c r="AV200" s="13" t="s">
        <v>84</v>
      </c>
      <c r="AW200" s="13" t="s">
        <v>29</v>
      </c>
      <c r="AX200" s="13" t="s">
        <v>79</v>
      </c>
      <c r="AY200" s="160" t="s">
        <v>127</v>
      </c>
    </row>
    <row r="201" spans="2:65" s="12" customFormat="1">
      <c r="B201" s="153"/>
      <c r="D201" s="149" t="s">
        <v>138</v>
      </c>
      <c r="E201" s="154" t="s">
        <v>1</v>
      </c>
      <c r="F201" s="155" t="s">
        <v>385</v>
      </c>
      <c r="H201" s="154" t="s">
        <v>1</v>
      </c>
      <c r="I201" s="156"/>
      <c r="L201" s="153"/>
      <c r="M201" s="157"/>
      <c r="T201" s="158"/>
      <c r="AT201" s="154" t="s">
        <v>138</v>
      </c>
      <c r="AU201" s="154" t="s">
        <v>84</v>
      </c>
      <c r="AV201" s="12" t="s">
        <v>79</v>
      </c>
      <c r="AW201" s="12" t="s">
        <v>29</v>
      </c>
      <c r="AX201" s="12" t="s">
        <v>72</v>
      </c>
      <c r="AY201" s="154" t="s">
        <v>127</v>
      </c>
    </row>
    <row r="202" spans="2:65" s="12" customFormat="1">
      <c r="B202" s="153"/>
      <c r="D202" s="149" t="s">
        <v>138</v>
      </c>
      <c r="E202" s="154" t="s">
        <v>1</v>
      </c>
      <c r="F202" s="155" t="s">
        <v>386</v>
      </c>
      <c r="H202" s="154" t="s">
        <v>1</v>
      </c>
      <c r="I202" s="156"/>
      <c r="L202" s="153"/>
      <c r="M202" s="157"/>
      <c r="T202" s="158"/>
      <c r="AT202" s="154" t="s">
        <v>138</v>
      </c>
      <c r="AU202" s="154" t="s">
        <v>84</v>
      </c>
      <c r="AV202" s="12" t="s">
        <v>79</v>
      </c>
      <c r="AW202" s="12" t="s">
        <v>29</v>
      </c>
      <c r="AX202" s="12" t="s">
        <v>72</v>
      </c>
      <c r="AY202" s="154" t="s">
        <v>127</v>
      </c>
    </row>
    <row r="203" spans="2:65" s="1" customFormat="1" ht="16.5" customHeight="1">
      <c r="B203" s="30"/>
      <c r="C203" s="135" t="s">
        <v>161</v>
      </c>
      <c r="D203" s="135" t="s">
        <v>128</v>
      </c>
      <c r="E203" s="136" t="s">
        <v>387</v>
      </c>
      <c r="F203" s="137" t="s">
        <v>388</v>
      </c>
      <c r="G203" s="138" t="s">
        <v>136</v>
      </c>
      <c r="H203" s="139">
        <v>40</v>
      </c>
      <c r="I203" s="140"/>
      <c r="J203" s="141">
        <f>ROUND(I203*H203,2)</f>
        <v>0</v>
      </c>
      <c r="K203" s="142"/>
      <c r="L203" s="30"/>
      <c r="M203" s="143" t="s">
        <v>1</v>
      </c>
      <c r="N203" s="144" t="s">
        <v>37</v>
      </c>
      <c r="P203" s="145">
        <f>O203*H203</f>
        <v>0</v>
      </c>
      <c r="Q203" s="145">
        <v>4.0200000000000001E-3</v>
      </c>
      <c r="R203" s="145">
        <f>Q203*H203</f>
        <v>0.1608</v>
      </c>
      <c r="S203" s="145">
        <v>0</v>
      </c>
      <c r="T203" s="146">
        <f>S203*H203</f>
        <v>0</v>
      </c>
      <c r="AR203" s="147" t="s">
        <v>91</v>
      </c>
      <c r="AT203" s="147" t="s">
        <v>128</v>
      </c>
      <c r="AU203" s="147" t="s">
        <v>84</v>
      </c>
      <c r="AY203" s="15" t="s">
        <v>127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5" t="s">
        <v>79</v>
      </c>
      <c r="BK203" s="148">
        <f>ROUND(I203*H203,2)</f>
        <v>0</v>
      </c>
      <c r="BL203" s="15" t="s">
        <v>91</v>
      </c>
      <c r="BM203" s="147" t="s">
        <v>389</v>
      </c>
    </row>
    <row r="204" spans="2:65" s="1" customFormat="1">
      <c r="B204" s="30"/>
      <c r="D204" s="149" t="s">
        <v>134</v>
      </c>
      <c r="F204" s="150" t="s">
        <v>388</v>
      </c>
      <c r="I204" s="151"/>
      <c r="L204" s="30"/>
      <c r="M204" s="152"/>
      <c r="T204" s="52"/>
      <c r="AT204" s="15" t="s">
        <v>134</v>
      </c>
      <c r="AU204" s="15" t="s">
        <v>84</v>
      </c>
    </row>
    <row r="205" spans="2:65" s="13" customFormat="1">
      <c r="B205" s="159"/>
      <c r="D205" s="149" t="s">
        <v>138</v>
      </c>
      <c r="E205" s="160" t="s">
        <v>1</v>
      </c>
      <c r="F205" s="161" t="s">
        <v>390</v>
      </c>
      <c r="H205" s="162">
        <v>40</v>
      </c>
      <c r="I205" s="163"/>
      <c r="L205" s="159"/>
      <c r="M205" s="164"/>
      <c r="T205" s="165"/>
      <c r="AT205" s="160" t="s">
        <v>138</v>
      </c>
      <c r="AU205" s="160" t="s">
        <v>84</v>
      </c>
      <c r="AV205" s="13" t="s">
        <v>84</v>
      </c>
      <c r="AW205" s="13" t="s">
        <v>29</v>
      </c>
      <c r="AX205" s="13" t="s">
        <v>79</v>
      </c>
      <c r="AY205" s="160" t="s">
        <v>127</v>
      </c>
    </row>
    <row r="206" spans="2:65" s="12" customFormat="1">
      <c r="B206" s="153"/>
      <c r="D206" s="149" t="s">
        <v>138</v>
      </c>
      <c r="E206" s="154" t="s">
        <v>1</v>
      </c>
      <c r="F206" s="155" t="s">
        <v>391</v>
      </c>
      <c r="H206" s="154" t="s">
        <v>1</v>
      </c>
      <c r="I206" s="156"/>
      <c r="L206" s="153"/>
      <c r="M206" s="157"/>
      <c r="T206" s="158"/>
      <c r="AT206" s="154" t="s">
        <v>138</v>
      </c>
      <c r="AU206" s="154" t="s">
        <v>84</v>
      </c>
      <c r="AV206" s="12" t="s">
        <v>79</v>
      </c>
      <c r="AW206" s="12" t="s">
        <v>29</v>
      </c>
      <c r="AX206" s="12" t="s">
        <v>72</v>
      </c>
      <c r="AY206" s="154" t="s">
        <v>127</v>
      </c>
    </row>
    <row r="207" spans="2:65" s="12" customFormat="1">
      <c r="B207" s="153"/>
      <c r="D207" s="149" t="s">
        <v>138</v>
      </c>
      <c r="E207" s="154" t="s">
        <v>1</v>
      </c>
      <c r="F207" s="155" t="s">
        <v>392</v>
      </c>
      <c r="H207" s="154" t="s">
        <v>1</v>
      </c>
      <c r="I207" s="156"/>
      <c r="L207" s="153"/>
      <c r="M207" s="157"/>
      <c r="T207" s="158"/>
      <c r="AT207" s="154" t="s">
        <v>138</v>
      </c>
      <c r="AU207" s="154" t="s">
        <v>84</v>
      </c>
      <c r="AV207" s="12" t="s">
        <v>79</v>
      </c>
      <c r="AW207" s="12" t="s">
        <v>29</v>
      </c>
      <c r="AX207" s="12" t="s">
        <v>72</v>
      </c>
      <c r="AY207" s="154" t="s">
        <v>127</v>
      </c>
    </row>
    <row r="208" spans="2:65" s="11" customFormat="1" ht="22.9" customHeight="1">
      <c r="B208" s="123"/>
      <c r="D208" s="124" t="s">
        <v>71</v>
      </c>
      <c r="E208" s="133" t="s">
        <v>170</v>
      </c>
      <c r="F208" s="133" t="s">
        <v>393</v>
      </c>
      <c r="I208" s="126"/>
      <c r="J208" s="134">
        <f>BK208</f>
        <v>0</v>
      </c>
      <c r="L208" s="123"/>
      <c r="M208" s="128"/>
      <c r="P208" s="129">
        <f>SUM(P209:P235)</f>
        <v>0</v>
      </c>
      <c r="R208" s="129">
        <f>SUM(R209:R235)</f>
        <v>5.9582776199999996</v>
      </c>
      <c r="T208" s="130">
        <f>SUM(T209:T235)</f>
        <v>0</v>
      </c>
      <c r="AR208" s="124" t="s">
        <v>79</v>
      </c>
      <c r="AT208" s="131" t="s">
        <v>71</v>
      </c>
      <c r="AU208" s="131" t="s">
        <v>79</v>
      </c>
      <c r="AY208" s="124" t="s">
        <v>127</v>
      </c>
      <c r="BK208" s="132">
        <f>SUM(BK209:BK235)</f>
        <v>0</v>
      </c>
    </row>
    <row r="209" spans="2:65" s="1" customFormat="1" ht="16.5" customHeight="1">
      <c r="B209" s="30"/>
      <c r="C209" s="135" t="s">
        <v>394</v>
      </c>
      <c r="D209" s="135" t="s">
        <v>128</v>
      </c>
      <c r="E209" s="136" t="s">
        <v>395</v>
      </c>
      <c r="F209" s="137" t="s">
        <v>396</v>
      </c>
      <c r="G209" s="138" t="s">
        <v>136</v>
      </c>
      <c r="H209" s="139">
        <v>3.91</v>
      </c>
      <c r="I209" s="140"/>
      <c r="J209" s="141">
        <f>ROUND(I209*H209,2)</f>
        <v>0</v>
      </c>
      <c r="K209" s="142"/>
      <c r="L209" s="30"/>
      <c r="M209" s="143" t="s">
        <v>1</v>
      </c>
      <c r="N209" s="144" t="s">
        <v>37</v>
      </c>
      <c r="P209" s="145">
        <f>O209*H209</f>
        <v>0</v>
      </c>
      <c r="Q209" s="145">
        <v>2.682E-2</v>
      </c>
      <c r="R209" s="145">
        <f>Q209*H209</f>
        <v>0.10486620000000001</v>
      </c>
      <c r="S209" s="145">
        <v>0</v>
      </c>
      <c r="T209" s="146">
        <f>S209*H209</f>
        <v>0</v>
      </c>
      <c r="AR209" s="147" t="s">
        <v>91</v>
      </c>
      <c r="AT209" s="147" t="s">
        <v>128</v>
      </c>
      <c r="AU209" s="147" t="s">
        <v>84</v>
      </c>
      <c r="AY209" s="15" t="s">
        <v>127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5" t="s">
        <v>79</v>
      </c>
      <c r="BK209" s="148">
        <f>ROUND(I209*H209,2)</f>
        <v>0</v>
      </c>
      <c r="BL209" s="15" t="s">
        <v>91</v>
      </c>
      <c r="BM209" s="147" t="s">
        <v>397</v>
      </c>
    </row>
    <row r="210" spans="2:65" s="1" customFormat="1">
      <c r="B210" s="30"/>
      <c r="D210" s="149" t="s">
        <v>134</v>
      </c>
      <c r="F210" s="150" t="s">
        <v>396</v>
      </c>
      <c r="I210" s="151"/>
      <c r="L210" s="30"/>
      <c r="M210" s="152"/>
      <c r="T210" s="52"/>
      <c r="AT210" s="15" t="s">
        <v>134</v>
      </c>
      <c r="AU210" s="15" t="s">
        <v>84</v>
      </c>
    </row>
    <row r="211" spans="2:65" s="13" customFormat="1">
      <c r="B211" s="159"/>
      <c r="D211" s="149" t="s">
        <v>138</v>
      </c>
      <c r="E211" s="160" t="s">
        <v>1</v>
      </c>
      <c r="F211" s="161" t="s">
        <v>398</v>
      </c>
      <c r="H211" s="162">
        <v>3.91</v>
      </c>
      <c r="I211" s="163"/>
      <c r="L211" s="159"/>
      <c r="M211" s="164"/>
      <c r="T211" s="165"/>
      <c r="AT211" s="160" t="s">
        <v>138</v>
      </c>
      <c r="AU211" s="160" t="s">
        <v>84</v>
      </c>
      <c r="AV211" s="13" t="s">
        <v>84</v>
      </c>
      <c r="AW211" s="13" t="s">
        <v>29</v>
      </c>
      <c r="AX211" s="13" t="s">
        <v>79</v>
      </c>
      <c r="AY211" s="160" t="s">
        <v>127</v>
      </c>
    </row>
    <row r="212" spans="2:65" s="12" customFormat="1">
      <c r="B212" s="153"/>
      <c r="D212" s="149" t="s">
        <v>138</v>
      </c>
      <c r="E212" s="154" t="s">
        <v>1</v>
      </c>
      <c r="F212" s="155" t="s">
        <v>399</v>
      </c>
      <c r="H212" s="154" t="s">
        <v>1</v>
      </c>
      <c r="I212" s="156"/>
      <c r="L212" s="153"/>
      <c r="M212" s="157"/>
      <c r="T212" s="158"/>
      <c r="AT212" s="154" t="s">
        <v>138</v>
      </c>
      <c r="AU212" s="154" t="s">
        <v>84</v>
      </c>
      <c r="AV212" s="12" t="s">
        <v>79</v>
      </c>
      <c r="AW212" s="12" t="s">
        <v>29</v>
      </c>
      <c r="AX212" s="12" t="s">
        <v>72</v>
      </c>
      <c r="AY212" s="154" t="s">
        <v>127</v>
      </c>
    </row>
    <row r="213" spans="2:65" s="1" customFormat="1" ht="24" customHeight="1">
      <c r="B213" s="30"/>
      <c r="C213" s="135" t="s">
        <v>400</v>
      </c>
      <c r="D213" s="135" t="s">
        <v>128</v>
      </c>
      <c r="E213" s="136" t="s">
        <v>401</v>
      </c>
      <c r="F213" s="137" t="s">
        <v>402</v>
      </c>
      <c r="G213" s="138" t="s">
        <v>194</v>
      </c>
      <c r="H213" s="139">
        <v>2.3199999999999998</v>
      </c>
      <c r="I213" s="140"/>
      <c r="J213" s="141">
        <f>ROUND(I213*H213,2)</f>
        <v>0</v>
      </c>
      <c r="K213" s="142"/>
      <c r="L213" s="30"/>
      <c r="M213" s="143" t="s">
        <v>1</v>
      </c>
      <c r="N213" s="144" t="s">
        <v>37</v>
      </c>
      <c r="P213" s="145">
        <f>O213*H213</f>
        <v>0</v>
      </c>
      <c r="Q213" s="145">
        <v>2.5019499999999999</v>
      </c>
      <c r="R213" s="145">
        <f>Q213*H213</f>
        <v>5.8045239999999998</v>
      </c>
      <c r="S213" s="145">
        <v>0</v>
      </c>
      <c r="T213" s="146">
        <f>S213*H213</f>
        <v>0</v>
      </c>
      <c r="AR213" s="147" t="s">
        <v>91</v>
      </c>
      <c r="AT213" s="147" t="s">
        <v>128</v>
      </c>
      <c r="AU213" s="147" t="s">
        <v>84</v>
      </c>
      <c r="AY213" s="15" t="s">
        <v>127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5" t="s">
        <v>79</v>
      </c>
      <c r="BK213" s="148">
        <f>ROUND(I213*H213,2)</f>
        <v>0</v>
      </c>
      <c r="BL213" s="15" t="s">
        <v>91</v>
      </c>
      <c r="BM213" s="147" t="s">
        <v>403</v>
      </c>
    </row>
    <row r="214" spans="2:65" s="1" customFormat="1">
      <c r="B214" s="30"/>
      <c r="D214" s="149" t="s">
        <v>134</v>
      </c>
      <c r="F214" s="150" t="s">
        <v>402</v>
      </c>
      <c r="I214" s="151"/>
      <c r="L214" s="30"/>
      <c r="M214" s="152"/>
      <c r="T214" s="52"/>
      <c r="AT214" s="15" t="s">
        <v>134</v>
      </c>
      <c r="AU214" s="15" t="s">
        <v>84</v>
      </c>
    </row>
    <row r="215" spans="2:65" s="13" customFormat="1">
      <c r="B215" s="159"/>
      <c r="D215" s="149" t="s">
        <v>138</v>
      </c>
      <c r="E215" s="160" t="s">
        <v>1</v>
      </c>
      <c r="F215" s="161" t="s">
        <v>404</v>
      </c>
      <c r="H215" s="162">
        <v>2.3199999999999998</v>
      </c>
      <c r="I215" s="163"/>
      <c r="L215" s="159"/>
      <c r="M215" s="164"/>
      <c r="T215" s="165"/>
      <c r="AT215" s="160" t="s">
        <v>138</v>
      </c>
      <c r="AU215" s="160" t="s">
        <v>84</v>
      </c>
      <c r="AV215" s="13" t="s">
        <v>84</v>
      </c>
      <c r="AW215" s="13" t="s">
        <v>29</v>
      </c>
      <c r="AX215" s="13" t="s">
        <v>79</v>
      </c>
      <c r="AY215" s="160" t="s">
        <v>127</v>
      </c>
    </row>
    <row r="216" spans="2:65" s="12" customFormat="1">
      <c r="B216" s="153"/>
      <c r="D216" s="149" t="s">
        <v>138</v>
      </c>
      <c r="E216" s="154" t="s">
        <v>1</v>
      </c>
      <c r="F216" s="155" t="s">
        <v>405</v>
      </c>
      <c r="H216" s="154" t="s">
        <v>1</v>
      </c>
      <c r="I216" s="156"/>
      <c r="L216" s="153"/>
      <c r="M216" s="157"/>
      <c r="T216" s="158"/>
      <c r="AT216" s="154" t="s">
        <v>138</v>
      </c>
      <c r="AU216" s="154" t="s">
        <v>84</v>
      </c>
      <c r="AV216" s="12" t="s">
        <v>79</v>
      </c>
      <c r="AW216" s="12" t="s">
        <v>29</v>
      </c>
      <c r="AX216" s="12" t="s">
        <v>72</v>
      </c>
      <c r="AY216" s="154" t="s">
        <v>127</v>
      </c>
    </row>
    <row r="217" spans="2:65" s="1" customFormat="1" ht="26.45" customHeight="1">
      <c r="B217" s="30"/>
      <c r="C217" s="135" t="s">
        <v>406</v>
      </c>
      <c r="D217" s="135" t="s">
        <v>128</v>
      </c>
      <c r="E217" s="136" t="s">
        <v>407</v>
      </c>
      <c r="F217" s="137" t="s">
        <v>408</v>
      </c>
      <c r="G217" s="138" t="s">
        <v>203</v>
      </c>
      <c r="H217" s="139">
        <v>4.5999999999999999E-2</v>
      </c>
      <c r="I217" s="140"/>
      <c r="J217" s="141">
        <f>ROUND(I217*H217,2)</f>
        <v>0</v>
      </c>
      <c r="K217" s="142"/>
      <c r="L217" s="30"/>
      <c r="M217" s="143" t="s">
        <v>1</v>
      </c>
      <c r="N217" s="144" t="s">
        <v>37</v>
      </c>
      <c r="P217" s="145">
        <f>O217*H217</f>
        <v>0</v>
      </c>
      <c r="Q217" s="145">
        <v>1.06277</v>
      </c>
      <c r="R217" s="145">
        <f>Q217*H217</f>
        <v>4.8887420000000001E-2</v>
      </c>
      <c r="S217" s="145">
        <v>0</v>
      </c>
      <c r="T217" s="146">
        <f>S217*H217</f>
        <v>0</v>
      </c>
      <c r="AR217" s="147" t="s">
        <v>91</v>
      </c>
      <c r="AT217" s="147" t="s">
        <v>128</v>
      </c>
      <c r="AU217" s="147" t="s">
        <v>84</v>
      </c>
      <c r="AY217" s="15" t="s">
        <v>127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5" t="s">
        <v>79</v>
      </c>
      <c r="BK217" s="148">
        <f>ROUND(I217*H217,2)</f>
        <v>0</v>
      </c>
      <c r="BL217" s="15" t="s">
        <v>91</v>
      </c>
      <c r="BM217" s="147" t="s">
        <v>409</v>
      </c>
    </row>
    <row r="218" spans="2:65" s="1" customFormat="1">
      <c r="B218" s="30"/>
      <c r="D218" s="149" t="s">
        <v>134</v>
      </c>
      <c r="F218" s="150" t="s">
        <v>408</v>
      </c>
      <c r="I218" s="151"/>
      <c r="L218" s="30"/>
      <c r="M218" s="152"/>
      <c r="T218" s="52"/>
      <c r="AT218" s="15" t="s">
        <v>134</v>
      </c>
      <c r="AU218" s="15" t="s">
        <v>84</v>
      </c>
    </row>
    <row r="219" spans="2:65" s="13" customFormat="1">
      <c r="B219" s="159"/>
      <c r="D219" s="149" t="s">
        <v>138</v>
      </c>
      <c r="E219" s="160" t="s">
        <v>1</v>
      </c>
      <c r="F219" s="161" t="s">
        <v>410</v>
      </c>
      <c r="H219" s="162">
        <v>4.5999999999999999E-2</v>
      </c>
      <c r="I219" s="163"/>
      <c r="L219" s="159"/>
      <c r="M219" s="164"/>
      <c r="T219" s="165"/>
      <c r="AT219" s="160" t="s">
        <v>138</v>
      </c>
      <c r="AU219" s="160" t="s">
        <v>84</v>
      </c>
      <c r="AV219" s="13" t="s">
        <v>84</v>
      </c>
      <c r="AW219" s="13" t="s">
        <v>29</v>
      </c>
      <c r="AX219" s="13" t="s">
        <v>79</v>
      </c>
      <c r="AY219" s="160" t="s">
        <v>127</v>
      </c>
    </row>
    <row r="220" spans="2:65" s="12" customFormat="1">
      <c r="B220" s="153"/>
      <c r="D220" s="149" t="s">
        <v>138</v>
      </c>
      <c r="E220" s="154" t="s">
        <v>1</v>
      </c>
      <c r="F220" s="155" t="s">
        <v>411</v>
      </c>
      <c r="H220" s="154" t="s">
        <v>1</v>
      </c>
      <c r="I220" s="156"/>
      <c r="L220" s="153"/>
      <c r="M220" s="157"/>
      <c r="T220" s="158"/>
      <c r="AT220" s="154" t="s">
        <v>138</v>
      </c>
      <c r="AU220" s="154" t="s">
        <v>84</v>
      </c>
      <c r="AV220" s="12" t="s">
        <v>79</v>
      </c>
      <c r="AW220" s="12" t="s">
        <v>29</v>
      </c>
      <c r="AX220" s="12" t="s">
        <v>72</v>
      </c>
      <c r="AY220" s="154" t="s">
        <v>127</v>
      </c>
    </row>
    <row r="221" spans="2:65" s="1" customFormat="1" ht="16.5" customHeight="1">
      <c r="B221" s="30"/>
      <c r="C221" s="135" t="s">
        <v>412</v>
      </c>
      <c r="D221" s="135" t="s">
        <v>128</v>
      </c>
      <c r="E221" s="136" t="s">
        <v>91</v>
      </c>
      <c r="F221" s="137" t="s">
        <v>413</v>
      </c>
      <c r="G221" s="138" t="s">
        <v>414</v>
      </c>
      <c r="H221" s="139">
        <v>1</v>
      </c>
      <c r="I221" s="140"/>
      <c r="J221" s="141">
        <f>ROUND(I221*H221,2)</f>
        <v>0</v>
      </c>
      <c r="K221" s="142"/>
      <c r="L221" s="30"/>
      <c r="M221" s="143" t="s">
        <v>1</v>
      </c>
      <c r="N221" s="144" t="s">
        <v>37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91</v>
      </c>
      <c r="AT221" s="147" t="s">
        <v>128</v>
      </c>
      <c r="AU221" s="147" t="s">
        <v>84</v>
      </c>
      <c r="AY221" s="15" t="s">
        <v>127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5" t="s">
        <v>79</v>
      </c>
      <c r="BK221" s="148">
        <f>ROUND(I221*H221,2)</f>
        <v>0</v>
      </c>
      <c r="BL221" s="15" t="s">
        <v>91</v>
      </c>
      <c r="BM221" s="147" t="s">
        <v>415</v>
      </c>
    </row>
    <row r="222" spans="2:65" s="1" customFormat="1">
      <c r="B222" s="30"/>
      <c r="D222" s="149" t="s">
        <v>134</v>
      </c>
      <c r="F222" s="150" t="s">
        <v>413</v>
      </c>
      <c r="I222" s="151"/>
      <c r="L222" s="30"/>
      <c r="M222" s="152"/>
      <c r="T222" s="52"/>
      <c r="AT222" s="15" t="s">
        <v>134</v>
      </c>
      <c r="AU222" s="15" t="s">
        <v>84</v>
      </c>
    </row>
    <row r="223" spans="2:65" s="13" customFormat="1">
      <c r="B223" s="159"/>
      <c r="D223" s="149" t="s">
        <v>138</v>
      </c>
      <c r="E223" s="160" t="s">
        <v>1</v>
      </c>
      <c r="F223" s="161" t="s">
        <v>79</v>
      </c>
      <c r="H223" s="162">
        <v>1</v>
      </c>
      <c r="I223" s="163"/>
      <c r="L223" s="159"/>
      <c r="M223" s="164"/>
      <c r="T223" s="165"/>
      <c r="AT223" s="160" t="s">
        <v>138</v>
      </c>
      <c r="AU223" s="160" t="s">
        <v>84</v>
      </c>
      <c r="AV223" s="13" t="s">
        <v>84</v>
      </c>
      <c r="AW223" s="13" t="s">
        <v>29</v>
      </c>
      <c r="AX223" s="13" t="s">
        <v>79</v>
      </c>
      <c r="AY223" s="160" t="s">
        <v>127</v>
      </c>
    </row>
    <row r="224" spans="2:65" s="12" customFormat="1">
      <c r="B224" s="153"/>
      <c r="D224" s="149" t="s">
        <v>138</v>
      </c>
      <c r="E224" s="154" t="s">
        <v>1</v>
      </c>
      <c r="F224" s="155" t="s">
        <v>416</v>
      </c>
      <c r="H224" s="154" t="s">
        <v>1</v>
      </c>
      <c r="I224" s="156"/>
      <c r="L224" s="153"/>
      <c r="M224" s="157"/>
      <c r="T224" s="158"/>
      <c r="AT224" s="154" t="s">
        <v>138</v>
      </c>
      <c r="AU224" s="154" t="s">
        <v>84</v>
      </c>
      <c r="AV224" s="12" t="s">
        <v>79</v>
      </c>
      <c r="AW224" s="12" t="s">
        <v>29</v>
      </c>
      <c r="AX224" s="12" t="s">
        <v>72</v>
      </c>
      <c r="AY224" s="154" t="s">
        <v>127</v>
      </c>
    </row>
    <row r="225" spans="2:65" s="1" customFormat="1" ht="24" customHeight="1">
      <c r="B225" s="30"/>
      <c r="C225" s="169" t="s">
        <v>417</v>
      </c>
      <c r="D225" s="169" t="s">
        <v>331</v>
      </c>
      <c r="E225" s="170" t="s">
        <v>79</v>
      </c>
      <c r="F225" s="171" t="s">
        <v>418</v>
      </c>
      <c r="G225" s="172" t="s">
        <v>342</v>
      </c>
      <c r="H225" s="173">
        <v>3.8</v>
      </c>
      <c r="I225" s="174"/>
      <c r="J225" s="175">
        <f>ROUND(I225*H225,2)</f>
        <v>0</v>
      </c>
      <c r="K225" s="176"/>
      <c r="L225" s="177"/>
      <c r="M225" s="178" t="s">
        <v>1</v>
      </c>
      <c r="N225" s="179" t="s">
        <v>37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166</v>
      </c>
      <c r="AT225" s="147" t="s">
        <v>331</v>
      </c>
      <c r="AU225" s="147" t="s">
        <v>84</v>
      </c>
      <c r="AY225" s="15" t="s">
        <v>127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5" t="s">
        <v>79</v>
      </c>
      <c r="BK225" s="148">
        <f>ROUND(I225*H225,2)</f>
        <v>0</v>
      </c>
      <c r="BL225" s="15" t="s">
        <v>91</v>
      </c>
      <c r="BM225" s="147" t="s">
        <v>419</v>
      </c>
    </row>
    <row r="226" spans="2:65" s="1" customFormat="1">
      <c r="B226" s="30"/>
      <c r="D226" s="149" t="s">
        <v>134</v>
      </c>
      <c r="F226" s="150" t="s">
        <v>418</v>
      </c>
      <c r="I226" s="151"/>
      <c r="L226" s="30"/>
      <c r="M226" s="152"/>
      <c r="T226" s="52"/>
      <c r="AT226" s="15" t="s">
        <v>134</v>
      </c>
      <c r="AU226" s="15" t="s">
        <v>84</v>
      </c>
    </row>
    <row r="227" spans="2:65" s="13" customFormat="1">
      <c r="B227" s="159"/>
      <c r="D227" s="149" t="s">
        <v>138</v>
      </c>
      <c r="E227" s="160" t="s">
        <v>1</v>
      </c>
      <c r="F227" s="161" t="s">
        <v>420</v>
      </c>
      <c r="H227" s="162">
        <v>3.8</v>
      </c>
      <c r="I227" s="163"/>
      <c r="L227" s="159"/>
      <c r="M227" s="164"/>
      <c r="T227" s="165"/>
      <c r="AT227" s="160" t="s">
        <v>138</v>
      </c>
      <c r="AU227" s="160" t="s">
        <v>84</v>
      </c>
      <c r="AV227" s="13" t="s">
        <v>84</v>
      </c>
      <c r="AW227" s="13" t="s">
        <v>29</v>
      </c>
      <c r="AX227" s="13" t="s">
        <v>79</v>
      </c>
      <c r="AY227" s="160" t="s">
        <v>127</v>
      </c>
    </row>
    <row r="228" spans="2:65" s="1" customFormat="1" ht="16.5" customHeight="1">
      <c r="B228" s="30"/>
      <c r="C228" s="169" t="s">
        <v>421</v>
      </c>
      <c r="D228" s="169" t="s">
        <v>331</v>
      </c>
      <c r="E228" s="170" t="s">
        <v>91</v>
      </c>
      <c r="F228" s="171" t="s">
        <v>422</v>
      </c>
      <c r="G228" s="172" t="s">
        <v>414</v>
      </c>
      <c r="H228" s="173">
        <v>1</v>
      </c>
      <c r="I228" s="174"/>
      <c r="J228" s="175">
        <f>ROUND(I228*H228,2)</f>
        <v>0</v>
      </c>
      <c r="K228" s="176"/>
      <c r="L228" s="177"/>
      <c r="M228" s="178" t="s">
        <v>1</v>
      </c>
      <c r="N228" s="179" t="s">
        <v>37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166</v>
      </c>
      <c r="AT228" s="147" t="s">
        <v>331</v>
      </c>
      <c r="AU228" s="147" t="s">
        <v>84</v>
      </c>
      <c r="AY228" s="15" t="s">
        <v>127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5" t="s">
        <v>79</v>
      </c>
      <c r="BK228" s="148">
        <f>ROUND(I228*H228,2)</f>
        <v>0</v>
      </c>
      <c r="BL228" s="15" t="s">
        <v>91</v>
      </c>
      <c r="BM228" s="147" t="s">
        <v>423</v>
      </c>
    </row>
    <row r="229" spans="2:65" s="1" customFormat="1">
      <c r="B229" s="30"/>
      <c r="D229" s="149" t="s">
        <v>134</v>
      </c>
      <c r="F229" s="150" t="s">
        <v>422</v>
      </c>
      <c r="I229" s="151"/>
      <c r="L229" s="30"/>
      <c r="M229" s="152"/>
      <c r="T229" s="52"/>
      <c r="AT229" s="15" t="s">
        <v>134</v>
      </c>
      <c r="AU229" s="15" t="s">
        <v>84</v>
      </c>
    </row>
    <row r="230" spans="2:65" s="13" customFormat="1">
      <c r="B230" s="159"/>
      <c r="D230" s="149" t="s">
        <v>138</v>
      </c>
      <c r="E230" s="160" t="s">
        <v>1</v>
      </c>
      <c r="F230" s="161" t="s">
        <v>79</v>
      </c>
      <c r="H230" s="162">
        <v>1</v>
      </c>
      <c r="I230" s="163"/>
      <c r="L230" s="159"/>
      <c r="M230" s="164"/>
      <c r="T230" s="165"/>
      <c r="AT230" s="160" t="s">
        <v>138</v>
      </c>
      <c r="AU230" s="160" t="s">
        <v>84</v>
      </c>
      <c r="AV230" s="13" t="s">
        <v>84</v>
      </c>
      <c r="AW230" s="13" t="s">
        <v>29</v>
      </c>
      <c r="AX230" s="13" t="s">
        <v>79</v>
      </c>
      <c r="AY230" s="160" t="s">
        <v>127</v>
      </c>
    </row>
    <row r="231" spans="2:65" s="12" customFormat="1">
      <c r="B231" s="153"/>
      <c r="D231" s="149" t="s">
        <v>138</v>
      </c>
      <c r="E231" s="154" t="s">
        <v>1</v>
      </c>
      <c r="F231" s="155" t="s">
        <v>424</v>
      </c>
      <c r="H231" s="154" t="s">
        <v>1</v>
      </c>
      <c r="I231" s="156"/>
      <c r="L231" s="153"/>
      <c r="M231" s="157"/>
      <c r="T231" s="158"/>
      <c r="AT231" s="154" t="s">
        <v>138</v>
      </c>
      <c r="AU231" s="154" t="s">
        <v>84</v>
      </c>
      <c r="AV231" s="12" t="s">
        <v>79</v>
      </c>
      <c r="AW231" s="12" t="s">
        <v>29</v>
      </c>
      <c r="AX231" s="12" t="s">
        <v>72</v>
      </c>
      <c r="AY231" s="154" t="s">
        <v>127</v>
      </c>
    </row>
    <row r="232" spans="2:65" s="1" customFormat="1" ht="16.5" customHeight="1">
      <c r="B232" s="30"/>
      <c r="C232" s="169" t="s">
        <v>425</v>
      </c>
      <c r="D232" s="169" t="s">
        <v>331</v>
      </c>
      <c r="E232" s="170" t="s">
        <v>151</v>
      </c>
      <c r="F232" s="171" t="s">
        <v>426</v>
      </c>
      <c r="G232" s="172" t="s">
        <v>342</v>
      </c>
      <c r="H232" s="173">
        <v>3.8</v>
      </c>
      <c r="I232" s="174"/>
      <c r="J232" s="175">
        <f>ROUND(I232*H232,2)</f>
        <v>0</v>
      </c>
      <c r="K232" s="176"/>
      <c r="L232" s="177"/>
      <c r="M232" s="178" t="s">
        <v>1</v>
      </c>
      <c r="N232" s="179" t="s">
        <v>37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166</v>
      </c>
      <c r="AT232" s="147" t="s">
        <v>331</v>
      </c>
      <c r="AU232" s="147" t="s">
        <v>84</v>
      </c>
      <c r="AY232" s="15" t="s">
        <v>127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5" t="s">
        <v>79</v>
      </c>
      <c r="BK232" s="148">
        <f>ROUND(I232*H232,2)</f>
        <v>0</v>
      </c>
      <c r="BL232" s="15" t="s">
        <v>91</v>
      </c>
      <c r="BM232" s="147" t="s">
        <v>427</v>
      </c>
    </row>
    <row r="233" spans="2:65" s="1" customFormat="1">
      <c r="B233" s="30"/>
      <c r="D233" s="149" t="s">
        <v>134</v>
      </c>
      <c r="F233" s="150" t="s">
        <v>426</v>
      </c>
      <c r="I233" s="151"/>
      <c r="L233" s="30"/>
      <c r="M233" s="152"/>
      <c r="T233" s="52"/>
      <c r="AT233" s="15" t="s">
        <v>134</v>
      </c>
      <c r="AU233" s="15" t="s">
        <v>84</v>
      </c>
    </row>
    <row r="234" spans="2:65" s="13" customFormat="1">
      <c r="B234" s="159"/>
      <c r="D234" s="149" t="s">
        <v>138</v>
      </c>
      <c r="E234" s="160" t="s">
        <v>1</v>
      </c>
      <c r="F234" s="161" t="s">
        <v>420</v>
      </c>
      <c r="H234" s="162">
        <v>3.8</v>
      </c>
      <c r="I234" s="163"/>
      <c r="L234" s="159"/>
      <c r="M234" s="164"/>
      <c r="T234" s="165"/>
      <c r="AT234" s="160" t="s">
        <v>138</v>
      </c>
      <c r="AU234" s="160" t="s">
        <v>84</v>
      </c>
      <c r="AV234" s="13" t="s">
        <v>84</v>
      </c>
      <c r="AW234" s="13" t="s">
        <v>29</v>
      </c>
      <c r="AX234" s="13" t="s">
        <v>79</v>
      </c>
      <c r="AY234" s="160" t="s">
        <v>127</v>
      </c>
    </row>
    <row r="235" spans="2:65" s="12" customFormat="1">
      <c r="B235" s="153"/>
      <c r="D235" s="149" t="s">
        <v>138</v>
      </c>
      <c r="E235" s="154" t="s">
        <v>1</v>
      </c>
      <c r="F235" s="155" t="s">
        <v>428</v>
      </c>
      <c r="H235" s="154" t="s">
        <v>1</v>
      </c>
      <c r="I235" s="156"/>
      <c r="L235" s="153"/>
      <c r="M235" s="157"/>
      <c r="T235" s="158"/>
      <c r="AT235" s="154" t="s">
        <v>138</v>
      </c>
      <c r="AU235" s="154" t="s">
        <v>84</v>
      </c>
      <c r="AV235" s="12" t="s">
        <v>79</v>
      </c>
      <c r="AW235" s="12" t="s">
        <v>29</v>
      </c>
      <c r="AX235" s="12" t="s">
        <v>72</v>
      </c>
      <c r="AY235" s="154" t="s">
        <v>127</v>
      </c>
    </row>
    <row r="236" spans="2:65" s="11" customFormat="1" ht="22.9" customHeight="1">
      <c r="B236" s="123"/>
      <c r="D236" s="124" t="s">
        <v>71</v>
      </c>
      <c r="E236" s="133" t="s">
        <v>288</v>
      </c>
      <c r="F236" s="133" t="s">
        <v>289</v>
      </c>
      <c r="I236" s="126"/>
      <c r="J236" s="134">
        <f>BK236</f>
        <v>0</v>
      </c>
      <c r="L236" s="123"/>
      <c r="M236" s="128"/>
      <c r="P236" s="129">
        <f>SUM(P237:P238)</f>
        <v>0</v>
      </c>
      <c r="R236" s="129">
        <f>SUM(R237:R238)</f>
        <v>0</v>
      </c>
      <c r="T236" s="130">
        <f>SUM(T237:T238)</f>
        <v>0</v>
      </c>
      <c r="AR236" s="124" t="s">
        <v>79</v>
      </c>
      <c r="AT236" s="131" t="s">
        <v>71</v>
      </c>
      <c r="AU236" s="131" t="s">
        <v>79</v>
      </c>
      <c r="AY236" s="124" t="s">
        <v>127</v>
      </c>
      <c r="BK236" s="132">
        <f>SUM(BK237:BK238)</f>
        <v>0</v>
      </c>
    </row>
    <row r="237" spans="2:65" s="1" customFormat="1" ht="24" customHeight="1">
      <c r="B237" s="30"/>
      <c r="C237" s="135" t="s">
        <v>429</v>
      </c>
      <c r="D237" s="135" t="s">
        <v>128</v>
      </c>
      <c r="E237" s="136" t="s">
        <v>291</v>
      </c>
      <c r="F237" s="137" t="s">
        <v>292</v>
      </c>
      <c r="G237" s="138" t="s">
        <v>203</v>
      </c>
      <c r="H237" s="139">
        <v>57.005000000000003</v>
      </c>
      <c r="I237" s="140"/>
      <c r="J237" s="141">
        <f>ROUND(I237*H237,2)</f>
        <v>0</v>
      </c>
      <c r="K237" s="142"/>
      <c r="L237" s="30"/>
      <c r="M237" s="143" t="s">
        <v>1</v>
      </c>
      <c r="N237" s="144" t="s">
        <v>37</v>
      </c>
      <c r="P237" s="145">
        <f>O237*H237</f>
        <v>0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91</v>
      </c>
      <c r="AT237" s="147" t="s">
        <v>128</v>
      </c>
      <c r="AU237" s="147" t="s">
        <v>84</v>
      </c>
      <c r="AY237" s="15" t="s">
        <v>127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5" t="s">
        <v>79</v>
      </c>
      <c r="BK237" s="148">
        <f>ROUND(I237*H237,2)</f>
        <v>0</v>
      </c>
      <c r="BL237" s="15" t="s">
        <v>91</v>
      </c>
      <c r="BM237" s="147" t="s">
        <v>430</v>
      </c>
    </row>
    <row r="238" spans="2:65" s="1" customFormat="1">
      <c r="B238" s="30"/>
      <c r="D238" s="149" t="s">
        <v>134</v>
      </c>
      <c r="F238" s="150" t="s">
        <v>292</v>
      </c>
      <c r="I238" s="151"/>
      <c r="L238" s="30"/>
      <c r="M238" s="166"/>
      <c r="N238" s="167"/>
      <c r="O238" s="167"/>
      <c r="P238" s="167"/>
      <c r="Q238" s="167"/>
      <c r="R238" s="167"/>
      <c r="S238" s="167"/>
      <c r="T238" s="168"/>
      <c r="AT238" s="15" t="s">
        <v>134</v>
      </c>
      <c r="AU238" s="15" t="s">
        <v>84</v>
      </c>
    </row>
    <row r="239" spans="2:65" s="1" customFormat="1" ht="6.95" customHeight="1">
      <c r="B239" s="41"/>
      <c r="C239" s="42"/>
      <c r="D239" s="42"/>
      <c r="E239" s="42"/>
      <c r="F239" s="42"/>
      <c r="G239" s="42"/>
      <c r="H239" s="42"/>
      <c r="I239" s="42"/>
      <c r="J239" s="42"/>
      <c r="K239" s="42"/>
      <c r="L239" s="30"/>
    </row>
  </sheetData>
  <sheetProtection algorithmName="SHA-512" hashValue="KNSMLTNLPKjL6+Z/OGfUxK0EcZJ9WCHVN+YA18pvRLM0Gfy8UhmwqDNURyMS8DgeKQpR39uiHNw8gZyf+iLbVA==" saltValue="BnheeE3UxoqiUv3DNgjrjSGQ/xYCadlod4d3nd/hZ00ZeS8yEnxdcH4IL8xYLm1xHPzSNJRZ2uEoGMeCDtTC/A==" spinCount="100000" sheet="1" objects="1" scenarios="1" formatColumns="0" formatRows="0" autoFilter="0"/>
  <autoFilter ref="C126:K238" xr:uid="{00000000-0009-0000-0000-000003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97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6" t="str">
        <f>'Rekapitulace stavby'!K6</f>
        <v>Rekonstrukce MVN Smíchov v k.ú. Těchobuz</v>
      </c>
      <c r="F7" s="227"/>
      <c r="G7" s="227"/>
      <c r="H7" s="227"/>
      <c r="L7" s="18"/>
    </row>
    <row r="8" spans="2:46" ht="12" customHeight="1">
      <c r="B8" s="18"/>
      <c r="D8" s="25" t="s">
        <v>98</v>
      </c>
      <c r="L8" s="18"/>
    </row>
    <row r="9" spans="2:46" s="1" customFormat="1" ht="16.5" customHeight="1">
      <c r="B9" s="30"/>
      <c r="E9" s="226" t="s">
        <v>99</v>
      </c>
      <c r="F9" s="225"/>
      <c r="G9" s="225"/>
      <c r="H9" s="225"/>
      <c r="L9" s="30"/>
    </row>
    <row r="10" spans="2:46" s="1" customFormat="1" ht="12" customHeight="1">
      <c r="B10" s="30"/>
      <c r="D10" s="25" t="s">
        <v>100</v>
      </c>
      <c r="L10" s="30"/>
    </row>
    <row r="11" spans="2:46" s="1" customFormat="1" ht="16.5" customHeight="1">
      <c r="B11" s="30"/>
      <c r="E11" s="216" t="s">
        <v>431</v>
      </c>
      <c r="F11" s="225"/>
      <c r="G11" s="225"/>
      <c r="H11" s="225"/>
      <c r="L11" s="30"/>
    </row>
    <row r="12" spans="2:46" s="1" customFormat="1">
      <c r="B12" s="30"/>
      <c r="L12" s="30"/>
    </row>
    <row r="13" spans="2:46" s="1" customFormat="1" ht="12" customHeight="1">
      <c r="B13" s="30"/>
      <c r="D13" s="25" t="s">
        <v>18</v>
      </c>
      <c r="F13" s="23" t="s">
        <v>1</v>
      </c>
      <c r="I13" s="25" t="s">
        <v>19</v>
      </c>
      <c r="J13" s="23" t="s">
        <v>1</v>
      </c>
      <c r="L13" s="30"/>
    </row>
    <row r="14" spans="2:46" s="1" customFormat="1" ht="12" customHeight="1">
      <c r="B14" s="30"/>
      <c r="D14" s="25" t="s">
        <v>20</v>
      </c>
      <c r="F14" s="23" t="s">
        <v>102</v>
      </c>
      <c r="I14" s="25" t="s">
        <v>22</v>
      </c>
      <c r="J14" s="49" t="str">
        <f>'Rekapitulace stavby'!AN8</f>
        <v>Vyplň údaj</v>
      </c>
      <c r="L14" s="30"/>
    </row>
    <row r="15" spans="2:46" s="1" customFormat="1" ht="10.9" customHeight="1">
      <c r="B15" s="30"/>
      <c r="L15" s="30"/>
    </row>
    <row r="16" spans="2:46" s="1" customFormat="1" ht="12" customHeight="1">
      <c r="B16" s="30"/>
      <c r="D16" s="25" t="s">
        <v>23</v>
      </c>
      <c r="I16" s="25" t="s">
        <v>24</v>
      </c>
      <c r="J16" s="23" t="s">
        <v>1</v>
      </c>
      <c r="L16" s="30"/>
    </row>
    <row r="17" spans="2:12" s="1" customFormat="1" ht="18" customHeight="1">
      <c r="B17" s="30"/>
      <c r="E17" s="23" t="s">
        <v>21</v>
      </c>
      <c r="I17" s="25" t="s">
        <v>25</v>
      </c>
      <c r="J17" s="23" t="s">
        <v>1</v>
      </c>
      <c r="L17" s="30"/>
    </row>
    <row r="18" spans="2:12" s="1" customFormat="1" ht="6.95" customHeight="1">
      <c r="B18" s="30"/>
      <c r="L18" s="30"/>
    </row>
    <row r="19" spans="2:12" s="1" customFormat="1" ht="12" customHeight="1">
      <c r="B19" s="30"/>
      <c r="D19" s="25" t="s">
        <v>26</v>
      </c>
      <c r="I19" s="25" t="s">
        <v>24</v>
      </c>
      <c r="J19" s="26" t="str">
        <f>'Rekapitulace stavby'!AN13</f>
        <v>Vyplň údaj</v>
      </c>
      <c r="L19" s="30"/>
    </row>
    <row r="20" spans="2:12" s="1" customFormat="1" ht="18" customHeight="1">
      <c r="B20" s="30"/>
      <c r="E20" s="228" t="str">
        <f>'Rekapitulace stavby'!E14</f>
        <v>Vyplň údaj</v>
      </c>
      <c r="F20" s="194"/>
      <c r="G20" s="194"/>
      <c r="H20" s="194"/>
      <c r="I20" s="25" t="s">
        <v>25</v>
      </c>
      <c r="J20" s="26" t="str">
        <f>'Rekapitulace stavby'!AN14</f>
        <v>Vyplň údaj</v>
      </c>
      <c r="L20" s="30"/>
    </row>
    <row r="21" spans="2:12" s="1" customFormat="1" ht="6.95" customHeight="1">
      <c r="B21" s="30"/>
      <c r="L21" s="30"/>
    </row>
    <row r="22" spans="2:12" s="1" customFormat="1" ht="12" customHeight="1">
      <c r="B22" s="30"/>
      <c r="D22" s="25" t="s">
        <v>28</v>
      </c>
      <c r="I22" s="25" t="s">
        <v>24</v>
      </c>
      <c r="J22" s="23" t="s">
        <v>1</v>
      </c>
      <c r="L22" s="30"/>
    </row>
    <row r="23" spans="2:12" s="1" customFormat="1" ht="18" customHeight="1">
      <c r="B23" s="30"/>
      <c r="E23" s="23" t="s">
        <v>21</v>
      </c>
      <c r="I23" s="25" t="s">
        <v>25</v>
      </c>
      <c r="J23" s="23" t="s">
        <v>1</v>
      </c>
      <c r="L23" s="30"/>
    </row>
    <row r="24" spans="2:12" s="1" customFormat="1" ht="6.95" customHeight="1">
      <c r="B24" s="30"/>
      <c r="L24" s="30"/>
    </row>
    <row r="25" spans="2:12" s="1" customFormat="1" ht="12" customHeight="1">
      <c r="B25" s="30"/>
      <c r="D25" s="25" t="s">
        <v>30</v>
      </c>
      <c r="I25" s="25" t="s">
        <v>24</v>
      </c>
      <c r="J25" s="23" t="s">
        <v>1</v>
      </c>
      <c r="L25" s="30"/>
    </row>
    <row r="26" spans="2:12" s="1" customFormat="1" ht="18" customHeight="1">
      <c r="B26" s="30"/>
      <c r="E26" s="23" t="s">
        <v>21</v>
      </c>
      <c r="I26" s="25" t="s">
        <v>25</v>
      </c>
      <c r="J26" s="23" t="s">
        <v>1</v>
      </c>
      <c r="L26" s="30"/>
    </row>
    <row r="27" spans="2:12" s="1" customFormat="1" ht="6.95" customHeight="1">
      <c r="B27" s="30"/>
      <c r="L27" s="30"/>
    </row>
    <row r="28" spans="2:12" s="1" customFormat="1" ht="12" customHeight="1">
      <c r="B28" s="30"/>
      <c r="D28" s="25" t="s">
        <v>31</v>
      </c>
      <c r="L28" s="30"/>
    </row>
    <row r="29" spans="2:12" s="7" customFormat="1" ht="16.5" customHeight="1">
      <c r="B29" s="90"/>
      <c r="E29" s="198" t="s">
        <v>1</v>
      </c>
      <c r="F29" s="198"/>
      <c r="G29" s="198"/>
      <c r="H29" s="198"/>
      <c r="L29" s="90"/>
    </row>
    <row r="30" spans="2:12" s="1" customFormat="1" ht="6.95" customHeight="1">
      <c r="B30" s="30"/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25.35" customHeight="1">
      <c r="B32" s="30"/>
      <c r="D32" s="91" t="s">
        <v>32</v>
      </c>
      <c r="J32" s="62">
        <f>ROUND(J123, 2)</f>
        <v>0</v>
      </c>
      <c r="L32" s="30"/>
    </row>
    <row r="33" spans="2:12" s="1" customFormat="1" ht="6.95" customHeight="1">
      <c r="B33" s="30"/>
      <c r="D33" s="50"/>
      <c r="E33" s="50"/>
      <c r="F33" s="50"/>
      <c r="G33" s="50"/>
      <c r="H33" s="50"/>
      <c r="I33" s="50"/>
      <c r="J33" s="50"/>
      <c r="K33" s="50"/>
      <c r="L33" s="30"/>
    </row>
    <row r="34" spans="2:12" s="1" customFormat="1" ht="14.45" customHeight="1">
      <c r="B34" s="30"/>
      <c r="F34" s="92" t="s">
        <v>34</v>
      </c>
      <c r="I34" s="92" t="s">
        <v>33</v>
      </c>
      <c r="J34" s="92" t="s">
        <v>35</v>
      </c>
      <c r="L34" s="30"/>
    </row>
    <row r="35" spans="2:12" s="1" customFormat="1" ht="14.45" customHeight="1">
      <c r="B35" s="30"/>
      <c r="D35" s="93" t="s">
        <v>36</v>
      </c>
      <c r="E35" s="25" t="s">
        <v>37</v>
      </c>
      <c r="F35" s="82">
        <f>ROUND((SUM(BE123:BE137)),  2)</f>
        <v>0</v>
      </c>
      <c r="I35" s="94">
        <v>0.21</v>
      </c>
      <c r="J35" s="82">
        <f>ROUND(((SUM(BE123:BE137))*I35),  2)</f>
        <v>0</v>
      </c>
      <c r="L35" s="30"/>
    </row>
    <row r="36" spans="2:12" s="1" customFormat="1" ht="14.45" customHeight="1">
      <c r="B36" s="30"/>
      <c r="E36" s="25" t="s">
        <v>38</v>
      </c>
      <c r="F36" s="82">
        <f>ROUND((SUM(BF123:BF137)),  2)</f>
        <v>0</v>
      </c>
      <c r="I36" s="94">
        <v>0.12</v>
      </c>
      <c r="J36" s="82">
        <f>ROUND(((SUM(BF123:BF137))*I36),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2">
        <f>ROUND((SUM(BG123:BG137)),  2)</f>
        <v>0</v>
      </c>
      <c r="I37" s="94">
        <v>0.21</v>
      </c>
      <c r="J37" s="82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2">
        <f>ROUND((SUM(BH123:BH137)),  2)</f>
        <v>0</v>
      </c>
      <c r="I38" s="94">
        <v>0.12</v>
      </c>
      <c r="J38" s="82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2">
        <f>ROUND((SUM(BI123:BI137)),  2)</f>
        <v>0</v>
      </c>
      <c r="I39" s="94">
        <v>0</v>
      </c>
      <c r="J39" s="82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5"/>
      <c r="D41" s="96" t="s">
        <v>42</v>
      </c>
      <c r="E41" s="53"/>
      <c r="F41" s="53"/>
      <c r="G41" s="97" t="s">
        <v>43</v>
      </c>
      <c r="H41" s="98" t="s">
        <v>44</v>
      </c>
      <c r="I41" s="53"/>
      <c r="J41" s="99">
        <f>SUM(J32:J39)</f>
        <v>0</v>
      </c>
      <c r="K41" s="100"/>
      <c r="L41" s="30"/>
    </row>
    <row r="42" spans="2:12" s="1" customFormat="1" ht="14.45" customHeight="1">
      <c r="B42" s="30"/>
      <c r="L42" s="30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12" s="1" customFormat="1" ht="24.95" customHeight="1">
      <c r="B82" s="30"/>
      <c r="C82" s="19" t="s">
        <v>103</v>
      </c>
      <c r="L82" s="30"/>
    </row>
    <row r="83" spans="2:12" s="1" customFormat="1" ht="6.95" customHeight="1">
      <c r="B83" s="30"/>
      <c r="L83" s="30"/>
    </row>
    <row r="84" spans="2:12" s="1" customFormat="1" ht="12" customHeight="1">
      <c r="B84" s="30"/>
      <c r="C84" s="25" t="s">
        <v>16</v>
      </c>
      <c r="L84" s="30"/>
    </row>
    <row r="85" spans="2:12" s="1" customFormat="1" ht="16.5" customHeight="1">
      <c r="B85" s="30"/>
      <c r="E85" s="226" t="str">
        <f>E7</f>
        <v>Rekonstrukce MVN Smíchov v k.ú. Těchobuz</v>
      </c>
      <c r="F85" s="227"/>
      <c r="G85" s="227"/>
      <c r="H85" s="227"/>
      <c r="L85" s="30"/>
    </row>
    <row r="86" spans="2:12" ht="12" customHeight="1">
      <c r="B86" s="18"/>
      <c r="C86" s="25" t="s">
        <v>98</v>
      </c>
      <c r="L86" s="18"/>
    </row>
    <row r="87" spans="2:12" s="1" customFormat="1" ht="16.5" customHeight="1">
      <c r="B87" s="30"/>
      <c r="E87" s="226" t="s">
        <v>99</v>
      </c>
      <c r="F87" s="225"/>
      <c r="G87" s="225"/>
      <c r="H87" s="225"/>
      <c r="L87" s="30"/>
    </row>
    <row r="88" spans="2:12" s="1" customFormat="1" ht="12" customHeight="1">
      <c r="B88" s="30"/>
      <c r="C88" s="25" t="s">
        <v>100</v>
      </c>
      <c r="L88" s="30"/>
    </row>
    <row r="89" spans="2:12" s="1" customFormat="1" ht="16.5" customHeight="1">
      <c r="B89" s="30"/>
      <c r="E89" s="216" t="str">
        <f>E11</f>
        <v>4 - Dokončovací práce</v>
      </c>
      <c r="F89" s="225"/>
      <c r="G89" s="225"/>
      <c r="H89" s="225"/>
      <c r="L89" s="30"/>
    </row>
    <row r="90" spans="2:12" s="1" customFormat="1" ht="6.95" customHeight="1">
      <c r="B90" s="30"/>
      <c r="L90" s="30"/>
    </row>
    <row r="91" spans="2:12" s="1" customFormat="1" ht="12" customHeight="1">
      <c r="B91" s="30"/>
      <c r="C91" s="25" t="s">
        <v>20</v>
      </c>
      <c r="F91" s="23" t="str">
        <f>F14</f>
        <v>Těchobuz</v>
      </c>
      <c r="I91" s="25" t="s">
        <v>22</v>
      </c>
      <c r="J91" s="49" t="str">
        <f>IF(J14="","",J14)</f>
        <v>Vyplň údaj</v>
      </c>
      <c r="L91" s="30"/>
    </row>
    <row r="92" spans="2:12" s="1" customFormat="1" ht="6.95" customHeight="1">
      <c r="B92" s="30"/>
      <c r="L92" s="30"/>
    </row>
    <row r="93" spans="2:12" s="1" customFormat="1" ht="15.2" customHeight="1">
      <c r="B93" s="30"/>
      <c r="C93" s="25" t="s">
        <v>23</v>
      </c>
      <c r="F93" s="23" t="str">
        <f>E17</f>
        <v xml:space="preserve"> </v>
      </c>
      <c r="I93" s="25" t="s">
        <v>28</v>
      </c>
      <c r="J93" s="28" t="str">
        <f>E23</f>
        <v xml:space="preserve"> </v>
      </c>
      <c r="L93" s="30"/>
    </row>
    <row r="94" spans="2:12" s="1" customFormat="1" ht="15.2" customHeight="1">
      <c r="B94" s="30"/>
      <c r="C94" s="25" t="s">
        <v>26</v>
      </c>
      <c r="F94" s="23" t="str">
        <f>IF(E20="","",E20)</f>
        <v>Vyplň údaj</v>
      </c>
      <c r="I94" s="25" t="s">
        <v>30</v>
      </c>
      <c r="J94" s="28" t="str">
        <f>E26</f>
        <v xml:space="preserve"> </v>
      </c>
      <c r="L94" s="30"/>
    </row>
    <row r="95" spans="2:12" s="1" customFormat="1" ht="10.35" customHeight="1">
      <c r="B95" s="30"/>
      <c r="L95" s="30"/>
    </row>
    <row r="96" spans="2:12" s="1" customFormat="1" ht="29.25" customHeight="1">
      <c r="B96" s="30"/>
      <c r="C96" s="103" t="s">
        <v>104</v>
      </c>
      <c r="D96" s="95"/>
      <c r="E96" s="95"/>
      <c r="F96" s="95"/>
      <c r="G96" s="95"/>
      <c r="H96" s="95"/>
      <c r="I96" s="95"/>
      <c r="J96" s="104" t="s">
        <v>105</v>
      </c>
      <c r="K96" s="95"/>
      <c r="L96" s="30"/>
    </row>
    <row r="97" spans="2:47" s="1" customFormat="1" ht="10.35" customHeight="1">
      <c r="B97" s="30"/>
      <c r="L97" s="30"/>
    </row>
    <row r="98" spans="2:47" s="1" customFormat="1" ht="22.9" customHeight="1">
      <c r="B98" s="30"/>
      <c r="C98" s="105" t="s">
        <v>106</v>
      </c>
      <c r="J98" s="62">
        <f>J123</f>
        <v>0</v>
      </c>
      <c r="L98" s="30"/>
      <c r="AU98" s="15" t="s">
        <v>107</v>
      </c>
    </row>
    <row r="99" spans="2:47" s="8" customFormat="1" ht="24.95" customHeight="1">
      <c r="B99" s="106"/>
      <c r="D99" s="107" t="s">
        <v>108</v>
      </c>
      <c r="E99" s="108"/>
      <c r="F99" s="108"/>
      <c r="G99" s="108"/>
      <c r="H99" s="108"/>
      <c r="I99" s="108"/>
      <c r="J99" s="109">
        <f>J124</f>
        <v>0</v>
      </c>
      <c r="L99" s="106"/>
    </row>
    <row r="100" spans="2:47" s="9" customFormat="1" ht="19.899999999999999" customHeight="1">
      <c r="B100" s="110"/>
      <c r="D100" s="111" t="s">
        <v>206</v>
      </c>
      <c r="E100" s="112"/>
      <c r="F100" s="112"/>
      <c r="G100" s="112"/>
      <c r="H100" s="112"/>
      <c r="I100" s="112"/>
      <c r="J100" s="113">
        <f>J125</f>
        <v>0</v>
      </c>
      <c r="L100" s="110"/>
    </row>
    <row r="101" spans="2:47" s="9" customFormat="1" ht="19.899999999999999" customHeight="1">
      <c r="B101" s="110"/>
      <c r="D101" s="111" t="s">
        <v>298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1" customFormat="1" ht="21.75" customHeight="1">
      <c r="B102" s="30"/>
      <c r="L102" s="30"/>
    </row>
    <row r="103" spans="2:47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0"/>
    </row>
    <row r="107" spans="2:47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0"/>
    </row>
    <row r="108" spans="2:47" s="1" customFormat="1" ht="24.95" customHeight="1">
      <c r="B108" s="30"/>
      <c r="C108" s="19" t="s">
        <v>112</v>
      </c>
      <c r="L108" s="30"/>
    </row>
    <row r="109" spans="2:47" s="1" customFormat="1" ht="6.95" customHeight="1">
      <c r="B109" s="30"/>
      <c r="L109" s="30"/>
    </row>
    <row r="110" spans="2:47" s="1" customFormat="1" ht="12" customHeight="1">
      <c r="B110" s="30"/>
      <c r="C110" s="25" t="s">
        <v>16</v>
      </c>
      <c r="L110" s="30"/>
    </row>
    <row r="111" spans="2:47" s="1" customFormat="1" ht="16.5" customHeight="1">
      <c r="B111" s="30"/>
      <c r="E111" s="226" t="str">
        <f>E7</f>
        <v>Rekonstrukce MVN Smíchov v k.ú. Těchobuz</v>
      </c>
      <c r="F111" s="227"/>
      <c r="G111" s="227"/>
      <c r="H111" s="227"/>
      <c r="L111" s="30"/>
    </row>
    <row r="112" spans="2:47" ht="12" customHeight="1">
      <c r="B112" s="18"/>
      <c r="C112" s="25" t="s">
        <v>98</v>
      </c>
      <c r="L112" s="18"/>
    </row>
    <row r="113" spans="2:65" s="1" customFormat="1" ht="16.5" customHeight="1">
      <c r="B113" s="30"/>
      <c r="E113" s="226" t="s">
        <v>99</v>
      </c>
      <c r="F113" s="225"/>
      <c r="G113" s="225"/>
      <c r="H113" s="225"/>
      <c r="L113" s="30"/>
    </row>
    <row r="114" spans="2:65" s="1" customFormat="1" ht="12" customHeight="1">
      <c r="B114" s="30"/>
      <c r="C114" s="25" t="s">
        <v>100</v>
      </c>
      <c r="L114" s="30"/>
    </row>
    <row r="115" spans="2:65" s="1" customFormat="1" ht="16.5" customHeight="1">
      <c r="B115" s="30"/>
      <c r="E115" s="216" t="str">
        <f>E11</f>
        <v>4 - Dokončovací práce</v>
      </c>
      <c r="F115" s="225"/>
      <c r="G115" s="225"/>
      <c r="H115" s="225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F14</f>
        <v>Těchobuz</v>
      </c>
      <c r="I117" s="25" t="s">
        <v>22</v>
      </c>
      <c r="J117" s="49" t="str">
        <f>IF(J14="","",J14)</f>
        <v>Vyplň údaj</v>
      </c>
      <c r="L117" s="30"/>
    </row>
    <row r="118" spans="2:65" s="1" customFormat="1" ht="6.95" customHeight="1">
      <c r="B118" s="30"/>
      <c r="L118" s="30"/>
    </row>
    <row r="119" spans="2:65" s="1" customFormat="1" ht="15.2" customHeight="1">
      <c r="B119" s="30"/>
      <c r="C119" s="25" t="s">
        <v>23</v>
      </c>
      <c r="F119" s="23" t="str">
        <f>E17</f>
        <v xml:space="preserve"> </v>
      </c>
      <c r="I119" s="25" t="s">
        <v>28</v>
      </c>
      <c r="J119" s="28" t="str">
        <f>E23</f>
        <v xml:space="preserve"> </v>
      </c>
      <c r="L119" s="30"/>
    </row>
    <row r="120" spans="2:65" s="1" customFormat="1" ht="15.2" customHeight="1">
      <c r="B120" s="30"/>
      <c r="C120" s="25" t="s">
        <v>26</v>
      </c>
      <c r="F120" s="23" t="str">
        <f>IF(E20="","",E20)</f>
        <v>Vyplň údaj</v>
      </c>
      <c r="I120" s="25" t="s">
        <v>30</v>
      </c>
      <c r="J120" s="28" t="str">
        <f>E26</f>
        <v xml:space="preserve"> 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4"/>
      <c r="C122" s="115" t="s">
        <v>113</v>
      </c>
      <c r="D122" s="116" t="s">
        <v>57</v>
      </c>
      <c r="E122" s="116" t="s">
        <v>53</v>
      </c>
      <c r="F122" s="116" t="s">
        <v>54</v>
      </c>
      <c r="G122" s="116" t="s">
        <v>114</v>
      </c>
      <c r="H122" s="116" t="s">
        <v>115</v>
      </c>
      <c r="I122" s="116" t="s">
        <v>116</v>
      </c>
      <c r="J122" s="117" t="s">
        <v>105</v>
      </c>
      <c r="K122" s="118" t="s">
        <v>117</v>
      </c>
      <c r="L122" s="114"/>
      <c r="M122" s="55" t="s">
        <v>1</v>
      </c>
      <c r="N122" s="56" t="s">
        <v>36</v>
      </c>
      <c r="O122" s="56" t="s">
        <v>118</v>
      </c>
      <c r="P122" s="56" t="s">
        <v>119</v>
      </c>
      <c r="Q122" s="56" t="s">
        <v>120</v>
      </c>
      <c r="R122" s="56" t="s">
        <v>121</v>
      </c>
      <c r="S122" s="56" t="s">
        <v>122</v>
      </c>
      <c r="T122" s="57" t="s">
        <v>123</v>
      </c>
    </row>
    <row r="123" spans="2:65" s="1" customFormat="1" ht="22.9" customHeight="1">
      <c r="B123" s="30"/>
      <c r="C123" s="60" t="s">
        <v>124</v>
      </c>
      <c r="J123" s="119">
        <f>BK123</f>
        <v>0</v>
      </c>
      <c r="L123" s="30"/>
      <c r="M123" s="58"/>
      <c r="N123" s="50"/>
      <c r="O123" s="50"/>
      <c r="P123" s="120">
        <f>P124</f>
        <v>0</v>
      </c>
      <c r="Q123" s="50"/>
      <c r="R123" s="120">
        <f>R124</f>
        <v>0.11325</v>
      </c>
      <c r="S123" s="50"/>
      <c r="T123" s="121">
        <f>T124</f>
        <v>0</v>
      </c>
      <c r="AT123" s="15" t="s">
        <v>71</v>
      </c>
      <c r="AU123" s="15" t="s">
        <v>107</v>
      </c>
      <c r="BK123" s="122">
        <f>BK124</f>
        <v>0</v>
      </c>
    </row>
    <row r="124" spans="2:65" s="11" customFormat="1" ht="25.9" customHeight="1">
      <c r="B124" s="123"/>
      <c r="D124" s="124" t="s">
        <v>71</v>
      </c>
      <c r="E124" s="125" t="s">
        <v>125</v>
      </c>
      <c r="F124" s="125" t="s">
        <v>126</v>
      </c>
      <c r="I124" s="126"/>
      <c r="J124" s="127">
        <f>BK124</f>
        <v>0</v>
      </c>
      <c r="L124" s="123"/>
      <c r="M124" s="128"/>
      <c r="P124" s="129">
        <f>P125+P133</f>
        <v>0</v>
      </c>
      <c r="R124" s="129">
        <f>R125+R133</f>
        <v>0.11325</v>
      </c>
      <c r="T124" s="130">
        <f>T125+T133</f>
        <v>0</v>
      </c>
      <c r="AR124" s="124" t="s">
        <v>79</v>
      </c>
      <c r="AT124" s="131" t="s">
        <v>71</v>
      </c>
      <c r="AU124" s="131" t="s">
        <v>72</v>
      </c>
      <c r="AY124" s="124" t="s">
        <v>127</v>
      </c>
      <c r="BK124" s="132">
        <f>BK125+BK133</f>
        <v>0</v>
      </c>
    </row>
    <row r="125" spans="2:65" s="11" customFormat="1" ht="22.9" customHeight="1">
      <c r="B125" s="123"/>
      <c r="D125" s="124" t="s">
        <v>71</v>
      </c>
      <c r="E125" s="133" t="s">
        <v>79</v>
      </c>
      <c r="F125" s="133" t="s">
        <v>86</v>
      </c>
      <c r="I125" s="126"/>
      <c r="J125" s="134">
        <f>BK125</f>
        <v>0</v>
      </c>
      <c r="L125" s="123"/>
      <c r="M125" s="128"/>
      <c r="P125" s="129">
        <f>SUM(P126:P132)</f>
        <v>0</v>
      </c>
      <c r="R125" s="129">
        <f>SUM(R126:R132)</f>
        <v>4.3999999999999997E-2</v>
      </c>
      <c r="T125" s="130">
        <f>SUM(T126:T132)</f>
        <v>0</v>
      </c>
      <c r="AR125" s="124" t="s">
        <v>79</v>
      </c>
      <c r="AT125" s="131" t="s">
        <v>71</v>
      </c>
      <c r="AU125" s="131" t="s">
        <v>79</v>
      </c>
      <c r="AY125" s="124" t="s">
        <v>127</v>
      </c>
      <c r="BK125" s="132">
        <f>SUM(BK126:BK132)</f>
        <v>0</v>
      </c>
    </row>
    <row r="126" spans="2:65" s="1" customFormat="1" ht="16.5" customHeight="1">
      <c r="B126" s="30"/>
      <c r="C126" s="169" t="s">
        <v>79</v>
      </c>
      <c r="D126" s="169" t="s">
        <v>331</v>
      </c>
      <c r="E126" s="170" t="s">
        <v>432</v>
      </c>
      <c r="F126" s="171" t="s">
        <v>433</v>
      </c>
      <c r="G126" s="172" t="s">
        <v>434</v>
      </c>
      <c r="H126" s="173">
        <v>44</v>
      </c>
      <c r="I126" s="174"/>
      <c r="J126" s="175">
        <f>ROUND(I126*H126,2)</f>
        <v>0</v>
      </c>
      <c r="K126" s="176"/>
      <c r="L126" s="177"/>
      <c r="M126" s="178" t="s">
        <v>1</v>
      </c>
      <c r="N126" s="179" t="s">
        <v>37</v>
      </c>
      <c r="P126" s="145">
        <f>O126*H126</f>
        <v>0</v>
      </c>
      <c r="Q126" s="145">
        <v>1E-3</v>
      </c>
      <c r="R126" s="145">
        <f>Q126*H126</f>
        <v>4.3999999999999997E-2</v>
      </c>
      <c r="S126" s="145">
        <v>0</v>
      </c>
      <c r="T126" s="146">
        <f>S126*H126</f>
        <v>0</v>
      </c>
      <c r="AR126" s="147" t="s">
        <v>166</v>
      </c>
      <c r="AT126" s="147" t="s">
        <v>331</v>
      </c>
      <c r="AU126" s="147" t="s">
        <v>84</v>
      </c>
      <c r="AY126" s="15" t="s">
        <v>127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5" t="s">
        <v>79</v>
      </c>
      <c r="BK126" s="148">
        <f>ROUND(I126*H126,2)</f>
        <v>0</v>
      </c>
      <c r="BL126" s="15" t="s">
        <v>91</v>
      </c>
      <c r="BM126" s="147" t="s">
        <v>435</v>
      </c>
    </row>
    <row r="127" spans="2:65" s="1" customFormat="1">
      <c r="B127" s="30"/>
      <c r="D127" s="149" t="s">
        <v>134</v>
      </c>
      <c r="F127" s="150" t="s">
        <v>433</v>
      </c>
      <c r="I127" s="151"/>
      <c r="L127" s="30"/>
      <c r="M127" s="152"/>
      <c r="T127" s="52"/>
      <c r="AT127" s="15" t="s">
        <v>134</v>
      </c>
      <c r="AU127" s="15" t="s">
        <v>84</v>
      </c>
    </row>
    <row r="128" spans="2:65" s="13" customFormat="1">
      <c r="B128" s="159"/>
      <c r="D128" s="149" t="s">
        <v>138</v>
      </c>
      <c r="E128" s="160" t="s">
        <v>1</v>
      </c>
      <c r="F128" s="161" t="s">
        <v>436</v>
      </c>
      <c r="H128" s="162">
        <v>880</v>
      </c>
      <c r="I128" s="163"/>
      <c r="L128" s="159"/>
      <c r="M128" s="164"/>
      <c r="T128" s="165"/>
      <c r="AT128" s="160" t="s">
        <v>138</v>
      </c>
      <c r="AU128" s="160" t="s">
        <v>84</v>
      </c>
      <c r="AV128" s="13" t="s">
        <v>84</v>
      </c>
      <c r="AW128" s="13" t="s">
        <v>29</v>
      </c>
      <c r="AX128" s="13" t="s">
        <v>72</v>
      </c>
      <c r="AY128" s="160" t="s">
        <v>127</v>
      </c>
    </row>
    <row r="129" spans="2:65" s="13" customFormat="1">
      <c r="B129" s="159"/>
      <c r="D129" s="149" t="s">
        <v>138</v>
      </c>
      <c r="E129" s="160" t="s">
        <v>1</v>
      </c>
      <c r="F129" s="161" t="s">
        <v>437</v>
      </c>
      <c r="H129" s="162">
        <v>44</v>
      </c>
      <c r="I129" s="163"/>
      <c r="L129" s="159"/>
      <c r="M129" s="164"/>
      <c r="T129" s="165"/>
      <c r="AT129" s="160" t="s">
        <v>138</v>
      </c>
      <c r="AU129" s="160" t="s">
        <v>84</v>
      </c>
      <c r="AV129" s="13" t="s">
        <v>84</v>
      </c>
      <c r="AW129" s="13" t="s">
        <v>29</v>
      </c>
      <c r="AX129" s="13" t="s">
        <v>79</v>
      </c>
      <c r="AY129" s="160" t="s">
        <v>127</v>
      </c>
    </row>
    <row r="130" spans="2:65" s="1" customFormat="1" ht="26.45" customHeight="1">
      <c r="B130" s="30"/>
      <c r="C130" s="135" t="s">
        <v>84</v>
      </c>
      <c r="D130" s="135" t="s">
        <v>128</v>
      </c>
      <c r="E130" s="136" t="s">
        <v>438</v>
      </c>
      <c r="F130" s="137" t="s">
        <v>439</v>
      </c>
      <c r="G130" s="138" t="s">
        <v>136</v>
      </c>
      <c r="H130" s="139">
        <v>880</v>
      </c>
      <c r="I130" s="140"/>
      <c r="J130" s="141">
        <f>ROUND(I130*H130,2)</f>
        <v>0</v>
      </c>
      <c r="K130" s="142"/>
      <c r="L130" s="30"/>
      <c r="M130" s="143" t="s">
        <v>1</v>
      </c>
      <c r="N130" s="144" t="s">
        <v>37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91</v>
      </c>
      <c r="AT130" s="147" t="s">
        <v>128</v>
      </c>
      <c r="AU130" s="147" t="s">
        <v>84</v>
      </c>
      <c r="AY130" s="15" t="s">
        <v>127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5" t="s">
        <v>79</v>
      </c>
      <c r="BK130" s="148">
        <f>ROUND(I130*H130,2)</f>
        <v>0</v>
      </c>
      <c r="BL130" s="15" t="s">
        <v>91</v>
      </c>
      <c r="BM130" s="147" t="s">
        <v>440</v>
      </c>
    </row>
    <row r="131" spans="2:65" s="1" customFormat="1" ht="19.5">
      <c r="B131" s="30"/>
      <c r="D131" s="149" t="s">
        <v>134</v>
      </c>
      <c r="F131" s="150" t="s">
        <v>439</v>
      </c>
      <c r="I131" s="151"/>
      <c r="L131" s="30"/>
      <c r="M131" s="152"/>
      <c r="T131" s="52"/>
      <c r="AT131" s="15" t="s">
        <v>134</v>
      </c>
      <c r="AU131" s="15" t="s">
        <v>84</v>
      </c>
    </row>
    <row r="132" spans="2:65" s="13" customFormat="1">
      <c r="B132" s="159"/>
      <c r="D132" s="149" t="s">
        <v>138</v>
      </c>
      <c r="E132" s="160" t="s">
        <v>1</v>
      </c>
      <c r="F132" s="161" t="s">
        <v>441</v>
      </c>
      <c r="H132" s="162">
        <v>880</v>
      </c>
      <c r="I132" s="163"/>
      <c r="L132" s="159"/>
      <c r="M132" s="164"/>
      <c r="T132" s="165"/>
      <c r="AT132" s="160" t="s">
        <v>138</v>
      </c>
      <c r="AU132" s="160" t="s">
        <v>84</v>
      </c>
      <c r="AV132" s="13" t="s">
        <v>84</v>
      </c>
      <c r="AW132" s="13" t="s">
        <v>29</v>
      </c>
      <c r="AX132" s="13" t="s">
        <v>79</v>
      </c>
      <c r="AY132" s="160" t="s">
        <v>127</v>
      </c>
    </row>
    <row r="133" spans="2:65" s="11" customFormat="1" ht="22.9" customHeight="1">
      <c r="B133" s="123"/>
      <c r="D133" s="124" t="s">
        <v>71</v>
      </c>
      <c r="E133" s="133" t="s">
        <v>170</v>
      </c>
      <c r="F133" s="133" t="s">
        <v>393</v>
      </c>
      <c r="I133" s="126"/>
      <c r="J133" s="134">
        <f>BK133</f>
        <v>0</v>
      </c>
      <c r="L133" s="123"/>
      <c r="M133" s="128"/>
      <c r="P133" s="129">
        <f>SUM(P134:P137)</f>
        <v>0</v>
      </c>
      <c r="R133" s="129">
        <f>SUM(R134:R137)</f>
        <v>6.9250000000000006E-2</v>
      </c>
      <c r="T133" s="130">
        <f>SUM(T134:T137)</f>
        <v>0</v>
      </c>
      <c r="AR133" s="124" t="s">
        <v>79</v>
      </c>
      <c r="AT133" s="131" t="s">
        <v>71</v>
      </c>
      <c r="AU133" s="131" t="s">
        <v>79</v>
      </c>
      <c r="AY133" s="124" t="s">
        <v>127</v>
      </c>
      <c r="BK133" s="132">
        <f>SUM(BK134:BK137)</f>
        <v>0</v>
      </c>
    </row>
    <row r="134" spans="2:65" s="1" customFormat="1" ht="16.5" customHeight="1">
      <c r="B134" s="30"/>
      <c r="C134" s="135" t="s">
        <v>88</v>
      </c>
      <c r="D134" s="135" t="s">
        <v>128</v>
      </c>
      <c r="E134" s="136" t="s">
        <v>442</v>
      </c>
      <c r="F134" s="137" t="s">
        <v>443</v>
      </c>
      <c r="G134" s="138" t="s">
        <v>342</v>
      </c>
      <c r="H134" s="139">
        <v>1</v>
      </c>
      <c r="I134" s="140"/>
      <c r="J134" s="141">
        <f>ROUND(I134*H134,2)</f>
        <v>0</v>
      </c>
      <c r="K134" s="142"/>
      <c r="L134" s="30"/>
      <c r="M134" s="143" t="s">
        <v>1</v>
      </c>
      <c r="N134" s="144" t="s">
        <v>37</v>
      </c>
      <c r="P134" s="145">
        <f>O134*H134</f>
        <v>0</v>
      </c>
      <c r="Q134" s="145">
        <v>6.9250000000000006E-2</v>
      </c>
      <c r="R134" s="145">
        <f>Q134*H134</f>
        <v>6.9250000000000006E-2</v>
      </c>
      <c r="S134" s="145">
        <v>0</v>
      </c>
      <c r="T134" s="146">
        <f>S134*H134</f>
        <v>0</v>
      </c>
      <c r="AR134" s="147" t="s">
        <v>91</v>
      </c>
      <c r="AT134" s="147" t="s">
        <v>128</v>
      </c>
      <c r="AU134" s="147" t="s">
        <v>84</v>
      </c>
      <c r="AY134" s="15" t="s">
        <v>127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79</v>
      </c>
      <c r="BK134" s="148">
        <f>ROUND(I134*H134,2)</f>
        <v>0</v>
      </c>
      <c r="BL134" s="15" t="s">
        <v>91</v>
      </c>
      <c r="BM134" s="147" t="s">
        <v>444</v>
      </c>
    </row>
    <row r="135" spans="2:65" s="1" customFormat="1">
      <c r="B135" s="30"/>
      <c r="D135" s="149" t="s">
        <v>134</v>
      </c>
      <c r="F135" s="150" t="s">
        <v>443</v>
      </c>
      <c r="I135" s="151"/>
      <c r="L135" s="30"/>
      <c r="M135" s="152"/>
      <c r="T135" s="52"/>
      <c r="AT135" s="15" t="s">
        <v>134</v>
      </c>
      <c r="AU135" s="15" t="s">
        <v>84</v>
      </c>
    </row>
    <row r="136" spans="2:65" s="13" customFormat="1">
      <c r="B136" s="159"/>
      <c r="D136" s="149" t="s">
        <v>138</v>
      </c>
      <c r="E136" s="160" t="s">
        <v>1</v>
      </c>
      <c r="F136" s="161" t="s">
        <v>79</v>
      </c>
      <c r="H136" s="162">
        <v>1</v>
      </c>
      <c r="I136" s="163"/>
      <c r="L136" s="159"/>
      <c r="M136" s="164"/>
      <c r="T136" s="165"/>
      <c r="AT136" s="160" t="s">
        <v>138</v>
      </c>
      <c r="AU136" s="160" t="s">
        <v>84</v>
      </c>
      <c r="AV136" s="13" t="s">
        <v>84</v>
      </c>
      <c r="AW136" s="13" t="s">
        <v>29</v>
      </c>
      <c r="AX136" s="13" t="s">
        <v>79</v>
      </c>
      <c r="AY136" s="160" t="s">
        <v>127</v>
      </c>
    </row>
    <row r="137" spans="2:65" s="12" customFormat="1">
      <c r="B137" s="153"/>
      <c r="D137" s="149" t="s">
        <v>138</v>
      </c>
      <c r="E137" s="154" t="s">
        <v>1</v>
      </c>
      <c r="F137" s="155" t="s">
        <v>445</v>
      </c>
      <c r="H137" s="154" t="s">
        <v>1</v>
      </c>
      <c r="I137" s="156"/>
      <c r="L137" s="153"/>
      <c r="M137" s="180"/>
      <c r="N137" s="181"/>
      <c r="O137" s="181"/>
      <c r="P137" s="181"/>
      <c r="Q137" s="181"/>
      <c r="R137" s="181"/>
      <c r="S137" s="181"/>
      <c r="T137" s="182"/>
      <c r="AT137" s="154" t="s">
        <v>138</v>
      </c>
      <c r="AU137" s="154" t="s">
        <v>84</v>
      </c>
      <c r="AV137" s="12" t="s">
        <v>79</v>
      </c>
      <c r="AW137" s="12" t="s">
        <v>29</v>
      </c>
      <c r="AX137" s="12" t="s">
        <v>72</v>
      </c>
      <c r="AY137" s="154" t="s">
        <v>127</v>
      </c>
    </row>
    <row r="138" spans="2:65" s="1" customFormat="1" ht="6.95" customHeight="1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30"/>
    </row>
  </sheetData>
  <sheetProtection algorithmName="SHA-512" hashValue="sQNIttDxP62HhSTIVNk0dk+aoFM8zU0nAKPAWMj3ufNZXlyCFE17/DDF2BbzN8PaYsAU+rUEkEAh9DCfmnt7fg==" saltValue="bSlvgdOdgbjEiEJTV+OU6f4u6rZ9Kr/nW8JYotU/vbKDcVg/qvX43dwISPBWZzAbVHUDXgdBkyMGgRUESCxV9g==" spinCount="100000" sheet="1" objects="1" scenarios="1" formatColumns="0" formatRows="0" autoFilter="0"/>
  <autoFilter ref="C122:K137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5" t="s">
        <v>96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84</v>
      </c>
    </row>
    <row r="4" spans="2:46" ht="24.95" customHeight="1">
      <c r="B4" s="18"/>
      <c r="D4" s="19" t="s">
        <v>97</v>
      </c>
      <c r="L4" s="18"/>
      <c r="M4" s="89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6" t="str">
        <f>'Rekapitulace stavby'!K6</f>
        <v>Rekonstrukce MVN Smíchov v k.ú. Těchobuz</v>
      </c>
      <c r="F7" s="227"/>
      <c r="G7" s="227"/>
      <c r="H7" s="227"/>
      <c r="L7" s="18"/>
    </row>
    <row r="8" spans="2:46" s="1" customFormat="1" ht="12" customHeight="1">
      <c r="B8" s="30"/>
      <c r="D8" s="25" t="s">
        <v>98</v>
      </c>
      <c r="L8" s="30"/>
    </row>
    <row r="9" spans="2:46" s="1" customFormat="1" ht="16.5" customHeight="1">
      <c r="B9" s="30"/>
      <c r="E9" s="216" t="s">
        <v>446</v>
      </c>
      <c r="F9" s="225"/>
      <c r="G9" s="225"/>
      <c r="H9" s="22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102</v>
      </c>
      <c r="I12" s="25" t="s">
        <v>22</v>
      </c>
      <c r="J12" s="49" t="str">
        <f>'Rekapitulace stavby'!AN8</f>
        <v>Vyplň údaj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1</v>
      </c>
      <c r="L14" s="30"/>
    </row>
    <row r="15" spans="2:46" s="1" customFormat="1" ht="18" customHeight="1">
      <c r="B15" s="30"/>
      <c r="E15" s="23" t="s">
        <v>447</v>
      </c>
      <c r="I15" s="25" t="s">
        <v>25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8" t="str">
        <f>'Rekapitulace stavby'!E14</f>
        <v>Vyplň údaj</v>
      </c>
      <c r="F18" s="194"/>
      <c r="G18" s="194"/>
      <c r="H18" s="194"/>
      <c r="I18" s="25" t="s">
        <v>25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28</v>
      </c>
      <c r="I20" s="25" t="s">
        <v>24</v>
      </c>
      <c r="J20" s="23" t="s">
        <v>1</v>
      </c>
      <c r="L20" s="30"/>
    </row>
    <row r="21" spans="2:12" s="1" customFormat="1" ht="18" customHeight="1">
      <c r="B21" s="30"/>
      <c r="E21" s="23" t="s">
        <v>448</v>
      </c>
      <c r="I21" s="25" t="s">
        <v>25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30</v>
      </c>
      <c r="I23" s="25" t="s">
        <v>24</v>
      </c>
      <c r="J23" s="23" t="s">
        <v>1</v>
      </c>
      <c r="L23" s="30"/>
    </row>
    <row r="24" spans="2:12" s="1" customFormat="1" ht="18" customHeight="1">
      <c r="B24" s="30"/>
      <c r="E24" s="23" t="s">
        <v>449</v>
      </c>
      <c r="I24" s="25" t="s">
        <v>25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31</v>
      </c>
      <c r="L26" s="30"/>
    </row>
    <row r="27" spans="2:12" s="7" customFormat="1" ht="16.5" customHeight="1">
      <c r="B27" s="90"/>
      <c r="E27" s="198" t="s">
        <v>1</v>
      </c>
      <c r="F27" s="198"/>
      <c r="G27" s="198"/>
      <c r="H27" s="198"/>
      <c r="L27" s="90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0"/>
      <c r="E29" s="50"/>
      <c r="F29" s="50"/>
      <c r="G29" s="50"/>
      <c r="H29" s="50"/>
      <c r="I29" s="50"/>
      <c r="J29" s="50"/>
      <c r="K29" s="50"/>
      <c r="L29" s="30"/>
    </row>
    <row r="30" spans="2:12" s="1" customFormat="1" ht="25.35" customHeight="1">
      <c r="B30" s="30"/>
      <c r="D30" s="91" t="s">
        <v>32</v>
      </c>
      <c r="J30" s="62">
        <f>ROUND(J119, 2)</f>
        <v>0</v>
      </c>
      <c r="L30" s="30"/>
    </row>
    <row r="31" spans="2:12" s="1" customFormat="1" ht="6.95" customHeight="1">
      <c r="B31" s="30"/>
      <c r="D31" s="50"/>
      <c r="E31" s="50"/>
      <c r="F31" s="50"/>
      <c r="G31" s="50"/>
      <c r="H31" s="50"/>
      <c r="I31" s="50"/>
      <c r="J31" s="50"/>
      <c r="K31" s="50"/>
      <c r="L31" s="30"/>
    </row>
    <row r="32" spans="2:12" s="1" customFormat="1" ht="14.45" customHeight="1">
      <c r="B32" s="30"/>
      <c r="F32" s="92" t="s">
        <v>34</v>
      </c>
      <c r="I32" s="92" t="s">
        <v>33</v>
      </c>
      <c r="J32" s="92" t="s">
        <v>35</v>
      </c>
      <c r="L32" s="30"/>
    </row>
    <row r="33" spans="2:12" s="1" customFormat="1" ht="14.45" customHeight="1">
      <c r="B33" s="30"/>
      <c r="D33" s="93" t="s">
        <v>36</v>
      </c>
      <c r="E33" s="25" t="s">
        <v>37</v>
      </c>
      <c r="F33" s="82">
        <f>ROUND((SUM(BE119:BE163)),  2)</f>
        <v>0</v>
      </c>
      <c r="I33" s="94">
        <v>0.21</v>
      </c>
      <c r="J33" s="82">
        <f>ROUND(((SUM(BE119:BE163))*I33),  2)</f>
        <v>0</v>
      </c>
      <c r="L33" s="30"/>
    </row>
    <row r="34" spans="2:12" s="1" customFormat="1" ht="14.45" customHeight="1">
      <c r="B34" s="30"/>
      <c r="E34" s="25" t="s">
        <v>38</v>
      </c>
      <c r="F34" s="82">
        <f>ROUND((SUM(BF119:BF163)),  2)</f>
        <v>0</v>
      </c>
      <c r="I34" s="94">
        <v>0.12</v>
      </c>
      <c r="J34" s="82">
        <f>ROUND(((SUM(BF119:BF163))*I34),  2)</f>
        <v>0</v>
      </c>
      <c r="L34" s="30"/>
    </row>
    <row r="35" spans="2:12" s="1" customFormat="1" ht="14.45" hidden="1" customHeight="1">
      <c r="B35" s="30"/>
      <c r="E35" s="25" t="s">
        <v>39</v>
      </c>
      <c r="F35" s="82">
        <f>ROUND((SUM(BG119:BG163)),  2)</f>
        <v>0</v>
      </c>
      <c r="I35" s="94">
        <v>0.21</v>
      </c>
      <c r="J35" s="82">
        <f>0</f>
        <v>0</v>
      </c>
      <c r="L35" s="30"/>
    </row>
    <row r="36" spans="2:12" s="1" customFormat="1" ht="14.45" hidden="1" customHeight="1">
      <c r="B36" s="30"/>
      <c r="E36" s="25" t="s">
        <v>40</v>
      </c>
      <c r="F36" s="82">
        <f>ROUND((SUM(BH119:BH163)),  2)</f>
        <v>0</v>
      </c>
      <c r="I36" s="94">
        <v>0.12</v>
      </c>
      <c r="J36" s="82">
        <f>0</f>
        <v>0</v>
      </c>
      <c r="L36" s="30"/>
    </row>
    <row r="37" spans="2:12" s="1" customFormat="1" ht="14.45" hidden="1" customHeight="1">
      <c r="B37" s="30"/>
      <c r="E37" s="25" t="s">
        <v>41</v>
      </c>
      <c r="F37" s="82">
        <f>ROUND((SUM(BI119:BI163)),  2)</f>
        <v>0</v>
      </c>
      <c r="I37" s="94">
        <v>0</v>
      </c>
      <c r="J37" s="82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5"/>
      <c r="D39" s="96" t="s">
        <v>42</v>
      </c>
      <c r="E39" s="53"/>
      <c r="F39" s="53"/>
      <c r="G39" s="97" t="s">
        <v>43</v>
      </c>
      <c r="H39" s="98" t="s">
        <v>44</v>
      </c>
      <c r="I39" s="53"/>
      <c r="J39" s="99">
        <f>SUM(J30:J37)</f>
        <v>0</v>
      </c>
      <c r="K39" s="100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0" t="s">
        <v>47</v>
      </c>
      <c r="E61" s="32"/>
      <c r="F61" s="101" t="s">
        <v>48</v>
      </c>
      <c r="G61" s="40" t="s">
        <v>47</v>
      </c>
      <c r="H61" s="32"/>
      <c r="I61" s="32"/>
      <c r="J61" s="102" t="s">
        <v>48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0" t="s">
        <v>47</v>
      </c>
      <c r="E76" s="32"/>
      <c r="F76" s="101" t="s">
        <v>48</v>
      </c>
      <c r="G76" s="40" t="s">
        <v>47</v>
      </c>
      <c r="H76" s="32"/>
      <c r="I76" s="32"/>
      <c r="J76" s="102" t="s">
        <v>48</v>
      </c>
      <c r="K76" s="32"/>
      <c r="L76" s="30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0"/>
    </row>
    <row r="82" spans="2:47" s="1" customFormat="1" ht="24.95" customHeight="1">
      <c r="B82" s="30"/>
      <c r="C82" s="19" t="s">
        <v>103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6" t="str">
        <f>E7</f>
        <v>Rekonstrukce MVN Smíchov v k.ú. Těchobuz</v>
      </c>
      <c r="F85" s="227"/>
      <c r="G85" s="227"/>
      <c r="H85" s="227"/>
      <c r="L85" s="30"/>
    </row>
    <row r="86" spans="2:47" s="1" customFormat="1" ht="12" customHeight="1">
      <c r="B86" s="30"/>
      <c r="C86" s="25" t="s">
        <v>98</v>
      </c>
      <c r="L86" s="30"/>
    </row>
    <row r="87" spans="2:47" s="1" customFormat="1" ht="16.5" customHeight="1">
      <c r="B87" s="30"/>
      <c r="E87" s="216" t="str">
        <f>E9</f>
        <v>02 - Vedlejší rozpočtové náklady</v>
      </c>
      <c r="F87" s="225"/>
      <c r="G87" s="225"/>
      <c r="H87" s="22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Těchobuz</v>
      </c>
      <c r="I89" s="25" t="s">
        <v>22</v>
      </c>
      <c r="J89" s="49" t="str">
        <f>IF(J12="","",J12)</f>
        <v>Vyplň údaj</v>
      </c>
      <c r="L89" s="30"/>
    </row>
    <row r="90" spans="2:47" s="1" customFormat="1" ht="6.95" customHeight="1">
      <c r="B90" s="30"/>
      <c r="L90" s="30"/>
    </row>
    <row r="91" spans="2:47" s="1" customFormat="1" ht="27.95" customHeight="1">
      <c r="B91" s="30"/>
      <c r="C91" s="25" t="s">
        <v>23</v>
      </c>
      <c r="F91" s="23" t="str">
        <f>E15</f>
        <v>Obec Těchobuz</v>
      </c>
      <c r="I91" s="25" t="s">
        <v>28</v>
      </c>
      <c r="J91" s="28" t="str">
        <f>E21</f>
        <v>VDG Projektování s.r.o.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>Vyplň údaj</v>
      </c>
      <c r="I92" s="25" t="s">
        <v>30</v>
      </c>
      <c r="J92" s="28" t="str">
        <f>E24</f>
        <v>Ing. Vítězslav Pavel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3" t="s">
        <v>104</v>
      </c>
      <c r="D94" s="95"/>
      <c r="E94" s="95"/>
      <c r="F94" s="95"/>
      <c r="G94" s="95"/>
      <c r="H94" s="95"/>
      <c r="I94" s="95"/>
      <c r="J94" s="104" t="s">
        <v>105</v>
      </c>
      <c r="K94" s="95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5" t="s">
        <v>106</v>
      </c>
      <c r="J96" s="62">
        <f>J119</f>
        <v>0</v>
      </c>
      <c r="L96" s="30"/>
      <c r="AU96" s="15" t="s">
        <v>107</v>
      </c>
    </row>
    <row r="97" spans="2:12" s="8" customFormat="1" ht="24.95" customHeight="1">
      <c r="B97" s="106"/>
      <c r="D97" s="107" t="s">
        <v>450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customHeight="1">
      <c r="B98" s="110"/>
      <c r="D98" s="111" t="s">
        <v>451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899999999999999" customHeight="1">
      <c r="B99" s="110"/>
      <c r="D99" s="111" t="s">
        <v>452</v>
      </c>
      <c r="E99" s="112"/>
      <c r="F99" s="112"/>
      <c r="G99" s="112"/>
      <c r="H99" s="112"/>
      <c r="I99" s="112"/>
      <c r="J99" s="113">
        <f>J157</f>
        <v>0</v>
      </c>
      <c r="L99" s="110"/>
    </row>
    <row r="100" spans="2:12" s="1" customFormat="1" ht="21.75" customHeight="1">
      <c r="B100" s="30"/>
      <c r="L100" s="30"/>
    </row>
    <row r="101" spans="2:12" s="1" customFormat="1" ht="6.95" customHeigh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0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0"/>
    </row>
    <row r="106" spans="2:12" s="1" customFormat="1" ht="24.95" customHeight="1">
      <c r="B106" s="30"/>
      <c r="C106" s="19" t="s">
        <v>112</v>
      </c>
      <c r="L106" s="30"/>
    </row>
    <row r="107" spans="2:12" s="1" customFormat="1" ht="6.95" customHeight="1">
      <c r="B107" s="30"/>
      <c r="L107" s="30"/>
    </row>
    <row r="108" spans="2:12" s="1" customFormat="1" ht="12" customHeight="1">
      <c r="B108" s="30"/>
      <c r="C108" s="25" t="s">
        <v>16</v>
      </c>
      <c r="L108" s="30"/>
    </row>
    <row r="109" spans="2:12" s="1" customFormat="1" ht="16.5" customHeight="1">
      <c r="B109" s="30"/>
      <c r="E109" s="226" t="str">
        <f>E7</f>
        <v>Rekonstrukce MVN Smíchov v k.ú. Těchobuz</v>
      </c>
      <c r="F109" s="227"/>
      <c r="G109" s="227"/>
      <c r="H109" s="227"/>
      <c r="L109" s="30"/>
    </row>
    <row r="110" spans="2:12" s="1" customFormat="1" ht="12" customHeight="1">
      <c r="B110" s="30"/>
      <c r="C110" s="25" t="s">
        <v>98</v>
      </c>
      <c r="L110" s="30"/>
    </row>
    <row r="111" spans="2:12" s="1" customFormat="1" ht="16.5" customHeight="1">
      <c r="B111" s="30"/>
      <c r="E111" s="216" t="str">
        <f>E9</f>
        <v>02 - Vedlejší rozpočtové náklady</v>
      </c>
      <c r="F111" s="225"/>
      <c r="G111" s="225"/>
      <c r="H111" s="225"/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20</v>
      </c>
      <c r="F113" s="23" t="str">
        <f>F12</f>
        <v>Těchobuz</v>
      </c>
      <c r="I113" s="25" t="s">
        <v>22</v>
      </c>
      <c r="J113" s="49" t="str">
        <f>IF(J12="","",J12)</f>
        <v>Vyplň údaj</v>
      </c>
      <c r="L113" s="30"/>
    </row>
    <row r="114" spans="2:65" s="1" customFormat="1" ht="6.95" customHeight="1">
      <c r="B114" s="30"/>
      <c r="L114" s="30"/>
    </row>
    <row r="115" spans="2:65" s="1" customFormat="1" ht="27.95" customHeight="1">
      <c r="B115" s="30"/>
      <c r="C115" s="25" t="s">
        <v>23</v>
      </c>
      <c r="F115" s="23" t="str">
        <f>E15</f>
        <v>Obec Těchobuz</v>
      </c>
      <c r="I115" s="25" t="s">
        <v>28</v>
      </c>
      <c r="J115" s="28" t="str">
        <f>E21</f>
        <v>VDG Projektování s.r.o.</v>
      </c>
      <c r="L115" s="30"/>
    </row>
    <row r="116" spans="2:65" s="1" customFormat="1" ht="15.2" customHeight="1">
      <c r="B116" s="30"/>
      <c r="C116" s="25" t="s">
        <v>26</v>
      </c>
      <c r="F116" s="23" t="str">
        <f>IF(E18="","",E18)</f>
        <v>Vyplň údaj</v>
      </c>
      <c r="I116" s="25" t="s">
        <v>30</v>
      </c>
      <c r="J116" s="28" t="str">
        <f>E24</f>
        <v>Ing. Vítězslav Pavel</v>
      </c>
      <c r="L116" s="30"/>
    </row>
    <row r="117" spans="2:65" s="1" customFormat="1" ht="10.35" customHeight="1">
      <c r="B117" s="30"/>
      <c r="L117" s="30"/>
    </row>
    <row r="118" spans="2:65" s="10" customFormat="1" ht="29.25" customHeight="1">
      <c r="B118" s="114"/>
      <c r="C118" s="115" t="s">
        <v>113</v>
      </c>
      <c r="D118" s="116" t="s">
        <v>57</v>
      </c>
      <c r="E118" s="116" t="s">
        <v>53</v>
      </c>
      <c r="F118" s="116" t="s">
        <v>54</v>
      </c>
      <c r="G118" s="116" t="s">
        <v>114</v>
      </c>
      <c r="H118" s="116" t="s">
        <v>115</v>
      </c>
      <c r="I118" s="116" t="s">
        <v>116</v>
      </c>
      <c r="J118" s="117" t="s">
        <v>105</v>
      </c>
      <c r="K118" s="118" t="s">
        <v>117</v>
      </c>
      <c r="L118" s="114"/>
      <c r="M118" s="55" t="s">
        <v>1</v>
      </c>
      <c r="N118" s="56" t="s">
        <v>36</v>
      </c>
      <c r="O118" s="56" t="s">
        <v>118</v>
      </c>
      <c r="P118" s="56" t="s">
        <v>119</v>
      </c>
      <c r="Q118" s="56" t="s">
        <v>120</v>
      </c>
      <c r="R118" s="56" t="s">
        <v>121</v>
      </c>
      <c r="S118" s="56" t="s">
        <v>122</v>
      </c>
      <c r="T118" s="57" t="s">
        <v>123</v>
      </c>
    </row>
    <row r="119" spans="2:65" s="1" customFormat="1" ht="22.9" customHeight="1">
      <c r="B119" s="30"/>
      <c r="C119" s="60" t="s">
        <v>124</v>
      </c>
      <c r="J119" s="119">
        <f>BK119</f>
        <v>0</v>
      </c>
      <c r="L119" s="30"/>
      <c r="M119" s="58"/>
      <c r="N119" s="50"/>
      <c r="O119" s="50"/>
      <c r="P119" s="120">
        <f>P120</f>
        <v>0</v>
      </c>
      <c r="Q119" s="50"/>
      <c r="R119" s="120">
        <f>R120</f>
        <v>4.0000000000000002E-4</v>
      </c>
      <c r="S119" s="50"/>
      <c r="T119" s="121">
        <f>T120</f>
        <v>0</v>
      </c>
      <c r="AT119" s="15" t="s">
        <v>71</v>
      </c>
      <c r="AU119" s="15" t="s">
        <v>107</v>
      </c>
      <c r="BK119" s="122">
        <f>BK120</f>
        <v>0</v>
      </c>
    </row>
    <row r="120" spans="2:65" s="11" customFormat="1" ht="25.9" customHeight="1">
      <c r="B120" s="123"/>
      <c r="D120" s="124" t="s">
        <v>71</v>
      </c>
      <c r="E120" s="125" t="s">
        <v>453</v>
      </c>
      <c r="F120" s="125" t="s">
        <v>95</v>
      </c>
      <c r="I120" s="126"/>
      <c r="J120" s="127">
        <f>BK120</f>
        <v>0</v>
      </c>
      <c r="L120" s="123"/>
      <c r="M120" s="128"/>
      <c r="P120" s="129">
        <f>P121+P157</f>
        <v>0</v>
      </c>
      <c r="R120" s="129">
        <f>R121+R157</f>
        <v>4.0000000000000002E-4</v>
      </c>
      <c r="T120" s="130">
        <f>T121+T157</f>
        <v>0</v>
      </c>
      <c r="AR120" s="124" t="s">
        <v>151</v>
      </c>
      <c r="AT120" s="131" t="s">
        <v>71</v>
      </c>
      <c r="AU120" s="131" t="s">
        <v>72</v>
      </c>
      <c r="AY120" s="124" t="s">
        <v>127</v>
      </c>
      <c r="BK120" s="132">
        <f>BK121+BK157</f>
        <v>0</v>
      </c>
    </row>
    <row r="121" spans="2:65" s="11" customFormat="1" ht="22.9" customHeight="1">
      <c r="B121" s="123"/>
      <c r="D121" s="124" t="s">
        <v>71</v>
      </c>
      <c r="E121" s="133" t="s">
        <v>454</v>
      </c>
      <c r="F121" s="133" t="s">
        <v>455</v>
      </c>
      <c r="I121" s="126"/>
      <c r="J121" s="134">
        <f>BK121</f>
        <v>0</v>
      </c>
      <c r="L121" s="123"/>
      <c r="M121" s="128"/>
      <c r="P121" s="129">
        <f>SUM(P122:P156)</f>
        <v>0</v>
      </c>
      <c r="R121" s="129">
        <f>SUM(R122:R156)</f>
        <v>4.0000000000000002E-4</v>
      </c>
      <c r="T121" s="130">
        <f>SUM(T122:T156)</f>
        <v>0</v>
      </c>
      <c r="AR121" s="124" t="s">
        <v>151</v>
      </c>
      <c r="AT121" s="131" t="s">
        <v>71</v>
      </c>
      <c r="AU121" s="131" t="s">
        <v>79</v>
      </c>
      <c r="AY121" s="124" t="s">
        <v>127</v>
      </c>
      <c r="BK121" s="132">
        <f>SUM(BK122:BK156)</f>
        <v>0</v>
      </c>
    </row>
    <row r="122" spans="2:65" s="1" customFormat="1" ht="16.5" customHeight="1">
      <c r="B122" s="30"/>
      <c r="C122" s="169" t="s">
        <v>79</v>
      </c>
      <c r="D122" s="169" t="s">
        <v>331</v>
      </c>
      <c r="E122" s="170" t="s">
        <v>191</v>
      </c>
      <c r="F122" s="171" t="s">
        <v>456</v>
      </c>
      <c r="G122" s="172" t="s">
        <v>131</v>
      </c>
      <c r="H122" s="173">
        <v>1</v>
      </c>
      <c r="I122" s="174"/>
      <c r="J122" s="175">
        <f>ROUND(I122*H122,2)</f>
        <v>0</v>
      </c>
      <c r="K122" s="176"/>
      <c r="L122" s="177"/>
      <c r="M122" s="178" t="s">
        <v>1</v>
      </c>
      <c r="N122" s="179" t="s">
        <v>37</v>
      </c>
      <c r="P122" s="145">
        <f>O122*H122</f>
        <v>0</v>
      </c>
      <c r="Q122" s="145">
        <v>0</v>
      </c>
      <c r="R122" s="145">
        <f>Q122*H122</f>
        <v>0</v>
      </c>
      <c r="S122" s="145">
        <v>0</v>
      </c>
      <c r="T122" s="146">
        <f>S122*H122</f>
        <v>0</v>
      </c>
      <c r="AR122" s="147" t="s">
        <v>166</v>
      </c>
      <c r="AT122" s="147" t="s">
        <v>331</v>
      </c>
      <c r="AU122" s="147" t="s">
        <v>84</v>
      </c>
      <c r="AY122" s="15" t="s">
        <v>127</v>
      </c>
      <c r="BE122" s="148">
        <f>IF(N122="základní",J122,0)</f>
        <v>0</v>
      </c>
      <c r="BF122" s="148">
        <f>IF(N122="snížená",J122,0)</f>
        <v>0</v>
      </c>
      <c r="BG122" s="148">
        <f>IF(N122="zákl. přenesená",J122,0)</f>
        <v>0</v>
      </c>
      <c r="BH122" s="148">
        <f>IF(N122="sníž. přenesená",J122,0)</f>
        <v>0</v>
      </c>
      <c r="BI122" s="148">
        <f>IF(N122="nulová",J122,0)</f>
        <v>0</v>
      </c>
      <c r="BJ122" s="15" t="s">
        <v>79</v>
      </c>
      <c r="BK122" s="148">
        <f>ROUND(I122*H122,2)</f>
        <v>0</v>
      </c>
      <c r="BL122" s="15" t="s">
        <v>91</v>
      </c>
      <c r="BM122" s="147" t="s">
        <v>457</v>
      </c>
    </row>
    <row r="123" spans="2:65" s="1" customFormat="1">
      <c r="B123" s="30"/>
      <c r="D123" s="149" t="s">
        <v>134</v>
      </c>
      <c r="F123" s="150" t="s">
        <v>456</v>
      </c>
      <c r="I123" s="151"/>
      <c r="L123" s="30"/>
      <c r="M123" s="152"/>
      <c r="T123" s="52"/>
      <c r="AT123" s="15" t="s">
        <v>134</v>
      </c>
      <c r="AU123" s="15" t="s">
        <v>84</v>
      </c>
    </row>
    <row r="124" spans="2:65" s="1" customFormat="1" ht="16.5" customHeight="1">
      <c r="B124" s="30"/>
      <c r="C124" s="169" t="s">
        <v>84</v>
      </c>
      <c r="D124" s="169" t="s">
        <v>331</v>
      </c>
      <c r="E124" s="170" t="s">
        <v>458</v>
      </c>
      <c r="F124" s="171" t="s">
        <v>459</v>
      </c>
      <c r="G124" s="172" t="s">
        <v>460</v>
      </c>
      <c r="H124" s="173">
        <v>1</v>
      </c>
      <c r="I124" s="174"/>
      <c r="J124" s="175">
        <f>ROUND(I124*H124,2)</f>
        <v>0</v>
      </c>
      <c r="K124" s="176"/>
      <c r="L124" s="177"/>
      <c r="M124" s="178" t="s">
        <v>1</v>
      </c>
      <c r="N124" s="179" t="s">
        <v>37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461</v>
      </c>
      <c r="AT124" s="147" t="s">
        <v>331</v>
      </c>
      <c r="AU124" s="147" t="s">
        <v>84</v>
      </c>
      <c r="AY124" s="15" t="s">
        <v>127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5" t="s">
        <v>79</v>
      </c>
      <c r="BK124" s="148">
        <f>ROUND(I124*H124,2)</f>
        <v>0</v>
      </c>
      <c r="BL124" s="15" t="s">
        <v>461</v>
      </c>
      <c r="BM124" s="147" t="s">
        <v>462</v>
      </c>
    </row>
    <row r="125" spans="2:65" s="1" customFormat="1">
      <c r="B125" s="30"/>
      <c r="D125" s="149" t="s">
        <v>134</v>
      </c>
      <c r="F125" s="150" t="s">
        <v>459</v>
      </c>
      <c r="I125" s="151"/>
      <c r="L125" s="30"/>
      <c r="M125" s="152"/>
      <c r="T125" s="52"/>
      <c r="AT125" s="15" t="s">
        <v>134</v>
      </c>
      <c r="AU125" s="15" t="s">
        <v>84</v>
      </c>
    </row>
    <row r="126" spans="2:65" s="13" customFormat="1">
      <c r="B126" s="159"/>
      <c r="D126" s="149" t="s">
        <v>138</v>
      </c>
      <c r="E126" s="160" t="s">
        <v>1</v>
      </c>
      <c r="F126" s="161" t="s">
        <v>79</v>
      </c>
      <c r="H126" s="162">
        <v>1</v>
      </c>
      <c r="I126" s="163"/>
      <c r="L126" s="159"/>
      <c r="M126" s="164"/>
      <c r="T126" s="165"/>
      <c r="AT126" s="160" t="s">
        <v>138</v>
      </c>
      <c r="AU126" s="160" t="s">
        <v>84</v>
      </c>
      <c r="AV126" s="13" t="s">
        <v>84</v>
      </c>
      <c r="AW126" s="13" t="s">
        <v>29</v>
      </c>
      <c r="AX126" s="13" t="s">
        <v>79</v>
      </c>
      <c r="AY126" s="160" t="s">
        <v>127</v>
      </c>
    </row>
    <row r="127" spans="2:65" s="12" customFormat="1">
      <c r="B127" s="153"/>
      <c r="D127" s="149" t="s">
        <v>138</v>
      </c>
      <c r="E127" s="154" t="s">
        <v>1</v>
      </c>
      <c r="F127" s="155" t="s">
        <v>463</v>
      </c>
      <c r="H127" s="154" t="s">
        <v>1</v>
      </c>
      <c r="I127" s="156"/>
      <c r="L127" s="153"/>
      <c r="M127" s="157"/>
      <c r="T127" s="158"/>
      <c r="AT127" s="154" t="s">
        <v>138</v>
      </c>
      <c r="AU127" s="154" t="s">
        <v>84</v>
      </c>
      <c r="AV127" s="12" t="s">
        <v>79</v>
      </c>
      <c r="AW127" s="12" t="s">
        <v>29</v>
      </c>
      <c r="AX127" s="12" t="s">
        <v>72</v>
      </c>
      <c r="AY127" s="154" t="s">
        <v>127</v>
      </c>
    </row>
    <row r="128" spans="2:65" s="1" customFormat="1" ht="16.5" customHeight="1">
      <c r="B128" s="30"/>
      <c r="C128" s="169" t="s">
        <v>88</v>
      </c>
      <c r="D128" s="169" t="s">
        <v>331</v>
      </c>
      <c r="E128" s="170" t="s">
        <v>464</v>
      </c>
      <c r="F128" s="171" t="s">
        <v>465</v>
      </c>
      <c r="G128" s="172" t="s">
        <v>131</v>
      </c>
      <c r="H128" s="173">
        <v>1</v>
      </c>
      <c r="I128" s="174"/>
      <c r="J128" s="175">
        <f>ROUND(I128*H128,2)</f>
        <v>0</v>
      </c>
      <c r="K128" s="176"/>
      <c r="L128" s="177"/>
      <c r="M128" s="178" t="s">
        <v>1</v>
      </c>
      <c r="N128" s="179" t="s">
        <v>37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461</v>
      </c>
      <c r="AT128" s="147" t="s">
        <v>331</v>
      </c>
      <c r="AU128" s="147" t="s">
        <v>84</v>
      </c>
      <c r="AY128" s="15" t="s">
        <v>127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5" t="s">
        <v>79</v>
      </c>
      <c r="BK128" s="148">
        <f>ROUND(I128*H128,2)</f>
        <v>0</v>
      </c>
      <c r="BL128" s="15" t="s">
        <v>461</v>
      </c>
      <c r="BM128" s="147" t="s">
        <v>466</v>
      </c>
    </row>
    <row r="129" spans="2:65" s="1" customFormat="1">
      <c r="B129" s="30"/>
      <c r="D129" s="149" t="s">
        <v>134</v>
      </c>
      <c r="F129" s="150" t="s">
        <v>465</v>
      </c>
      <c r="I129" s="151"/>
      <c r="L129" s="30"/>
      <c r="M129" s="152"/>
      <c r="T129" s="52"/>
      <c r="AT129" s="15" t="s">
        <v>134</v>
      </c>
      <c r="AU129" s="15" t="s">
        <v>84</v>
      </c>
    </row>
    <row r="130" spans="2:65" s="1" customFormat="1" ht="16.5" customHeight="1">
      <c r="B130" s="30"/>
      <c r="C130" s="169" t="s">
        <v>91</v>
      </c>
      <c r="D130" s="169" t="s">
        <v>331</v>
      </c>
      <c r="E130" s="170" t="s">
        <v>88</v>
      </c>
      <c r="F130" s="171" t="s">
        <v>467</v>
      </c>
      <c r="G130" s="172" t="s">
        <v>131</v>
      </c>
      <c r="H130" s="173">
        <v>1</v>
      </c>
      <c r="I130" s="174"/>
      <c r="J130" s="175">
        <f>ROUND(I130*H130,2)</f>
        <v>0</v>
      </c>
      <c r="K130" s="176"/>
      <c r="L130" s="177"/>
      <c r="M130" s="178" t="s">
        <v>1</v>
      </c>
      <c r="N130" s="179" t="s">
        <v>37</v>
      </c>
      <c r="P130" s="145">
        <f>O130*H130</f>
        <v>0</v>
      </c>
      <c r="Q130" s="145">
        <v>4.0000000000000002E-4</v>
      </c>
      <c r="R130" s="145">
        <f>Q130*H130</f>
        <v>4.0000000000000002E-4</v>
      </c>
      <c r="S130" s="145">
        <v>0</v>
      </c>
      <c r="T130" s="146">
        <f>S130*H130</f>
        <v>0</v>
      </c>
      <c r="AR130" s="147" t="s">
        <v>166</v>
      </c>
      <c r="AT130" s="147" t="s">
        <v>331</v>
      </c>
      <c r="AU130" s="147" t="s">
        <v>84</v>
      </c>
      <c r="AY130" s="15" t="s">
        <v>127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5" t="s">
        <v>79</v>
      </c>
      <c r="BK130" s="148">
        <f>ROUND(I130*H130,2)</f>
        <v>0</v>
      </c>
      <c r="BL130" s="15" t="s">
        <v>91</v>
      </c>
      <c r="BM130" s="147" t="s">
        <v>468</v>
      </c>
    </row>
    <row r="131" spans="2:65" s="1" customFormat="1">
      <c r="B131" s="30"/>
      <c r="D131" s="149" t="s">
        <v>134</v>
      </c>
      <c r="F131" s="150" t="s">
        <v>467</v>
      </c>
      <c r="I131" s="151"/>
      <c r="L131" s="30"/>
      <c r="M131" s="152"/>
      <c r="T131" s="52"/>
      <c r="AT131" s="15" t="s">
        <v>134</v>
      </c>
      <c r="AU131" s="15" t="s">
        <v>84</v>
      </c>
    </row>
    <row r="132" spans="2:65" s="13" customFormat="1">
      <c r="B132" s="159"/>
      <c r="D132" s="149" t="s">
        <v>138</v>
      </c>
      <c r="E132" s="160" t="s">
        <v>1</v>
      </c>
      <c r="F132" s="161" t="s">
        <v>79</v>
      </c>
      <c r="H132" s="162">
        <v>1</v>
      </c>
      <c r="I132" s="163"/>
      <c r="L132" s="159"/>
      <c r="M132" s="164"/>
      <c r="T132" s="165"/>
      <c r="AT132" s="160" t="s">
        <v>138</v>
      </c>
      <c r="AU132" s="160" t="s">
        <v>84</v>
      </c>
      <c r="AV132" s="13" t="s">
        <v>84</v>
      </c>
      <c r="AW132" s="13" t="s">
        <v>29</v>
      </c>
      <c r="AX132" s="13" t="s">
        <v>79</v>
      </c>
      <c r="AY132" s="160" t="s">
        <v>127</v>
      </c>
    </row>
    <row r="133" spans="2:65" s="12" customFormat="1">
      <c r="B133" s="153"/>
      <c r="D133" s="149" t="s">
        <v>138</v>
      </c>
      <c r="E133" s="154" t="s">
        <v>1</v>
      </c>
      <c r="F133" s="155" t="s">
        <v>469</v>
      </c>
      <c r="H133" s="154" t="s">
        <v>1</v>
      </c>
      <c r="I133" s="156"/>
      <c r="L133" s="153"/>
      <c r="M133" s="157"/>
      <c r="T133" s="158"/>
      <c r="AT133" s="154" t="s">
        <v>138</v>
      </c>
      <c r="AU133" s="154" t="s">
        <v>84</v>
      </c>
      <c r="AV133" s="12" t="s">
        <v>79</v>
      </c>
      <c r="AW133" s="12" t="s">
        <v>29</v>
      </c>
      <c r="AX133" s="12" t="s">
        <v>72</v>
      </c>
      <c r="AY133" s="154" t="s">
        <v>127</v>
      </c>
    </row>
    <row r="134" spans="2:65" s="1" customFormat="1" ht="16.5" customHeight="1">
      <c r="B134" s="30"/>
      <c r="C134" s="135" t="s">
        <v>151</v>
      </c>
      <c r="D134" s="135" t="s">
        <v>128</v>
      </c>
      <c r="E134" s="136" t="s">
        <v>470</v>
      </c>
      <c r="F134" s="137" t="s">
        <v>471</v>
      </c>
      <c r="G134" s="138" t="s">
        <v>131</v>
      </c>
      <c r="H134" s="139">
        <v>1</v>
      </c>
      <c r="I134" s="140"/>
      <c r="J134" s="141">
        <f>ROUND(I134*H134,2)</f>
        <v>0</v>
      </c>
      <c r="K134" s="142"/>
      <c r="L134" s="30"/>
      <c r="M134" s="143" t="s">
        <v>1</v>
      </c>
      <c r="N134" s="144" t="s">
        <v>37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91</v>
      </c>
      <c r="AT134" s="147" t="s">
        <v>128</v>
      </c>
      <c r="AU134" s="147" t="s">
        <v>84</v>
      </c>
      <c r="AY134" s="15" t="s">
        <v>127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79</v>
      </c>
      <c r="BK134" s="148">
        <f>ROUND(I134*H134,2)</f>
        <v>0</v>
      </c>
      <c r="BL134" s="15" t="s">
        <v>91</v>
      </c>
      <c r="BM134" s="147" t="s">
        <v>472</v>
      </c>
    </row>
    <row r="135" spans="2:65" s="1" customFormat="1">
      <c r="B135" s="30"/>
      <c r="D135" s="149" t="s">
        <v>134</v>
      </c>
      <c r="F135" s="150" t="s">
        <v>471</v>
      </c>
      <c r="I135" s="151"/>
      <c r="L135" s="30"/>
      <c r="M135" s="152"/>
      <c r="T135" s="52"/>
      <c r="AT135" s="15" t="s">
        <v>134</v>
      </c>
      <c r="AU135" s="15" t="s">
        <v>84</v>
      </c>
    </row>
    <row r="136" spans="2:65" s="13" customFormat="1" ht="22.5">
      <c r="B136" s="159"/>
      <c r="D136" s="149" t="s">
        <v>138</v>
      </c>
      <c r="E136" s="160" t="s">
        <v>1</v>
      </c>
      <c r="F136" s="161" t="s">
        <v>473</v>
      </c>
      <c r="H136" s="162">
        <v>1</v>
      </c>
      <c r="I136" s="163"/>
      <c r="L136" s="159"/>
      <c r="M136" s="164"/>
      <c r="T136" s="165"/>
      <c r="AT136" s="160" t="s">
        <v>138</v>
      </c>
      <c r="AU136" s="160" t="s">
        <v>84</v>
      </c>
      <c r="AV136" s="13" t="s">
        <v>84</v>
      </c>
      <c r="AW136" s="13" t="s">
        <v>29</v>
      </c>
      <c r="AX136" s="13" t="s">
        <v>79</v>
      </c>
      <c r="AY136" s="160" t="s">
        <v>127</v>
      </c>
    </row>
    <row r="137" spans="2:65" s="1" customFormat="1" ht="16.5" customHeight="1">
      <c r="B137" s="30"/>
      <c r="C137" s="169" t="s">
        <v>157</v>
      </c>
      <c r="D137" s="169" t="s">
        <v>331</v>
      </c>
      <c r="E137" s="170" t="s">
        <v>474</v>
      </c>
      <c r="F137" s="171" t="s">
        <v>475</v>
      </c>
      <c r="G137" s="172" t="s">
        <v>414</v>
      </c>
      <c r="H137" s="173">
        <v>1</v>
      </c>
      <c r="I137" s="174"/>
      <c r="J137" s="175">
        <f>ROUND(I137*H137,2)</f>
        <v>0</v>
      </c>
      <c r="K137" s="176"/>
      <c r="L137" s="177"/>
      <c r="M137" s="178" t="s">
        <v>1</v>
      </c>
      <c r="N137" s="179" t="s">
        <v>37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166</v>
      </c>
      <c r="AT137" s="147" t="s">
        <v>331</v>
      </c>
      <c r="AU137" s="147" t="s">
        <v>84</v>
      </c>
      <c r="AY137" s="15" t="s">
        <v>127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5" t="s">
        <v>79</v>
      </c>
      <c r="BK137" s="148">
        <f>ROUND(I137*H137,2)</f>
        <v>0</v>
      </c>
      <c r="BL137" s="15" t="s">
        <v>91</v>
      </c>
      <c r="BM137" s="147" t="s">
        <v>476</v>
      </c>
    </row>
    <row r="138" spans="2:65" s="1" customFormat="1">
      <c r="B138" s="30"/>
      <c r="D138" s="149" t="s">
        <v>134</v>
      </c>
      <c r="F138" s="150" t="s">
        <v>475</v>
      </c>
      <c r="I138" s="151"/>
      <c r="L138" s="30"/>
      <c r="M138" s="152"/>
      <c r="T138" s="52"/>
      <c r="AT138" s="15" t="s">
        <v>134</v>
      </c>
      <c r="AU138" s="15" t="s">
        <v>84</v>
      </c>
    </row>
    <row r="139" spans="2:65" s="13" customFormat="1">
      <c r="B139" s="159"/>
      <c r="D139" s="149" t="s">
        <v>138</v>
      </c>
      <c r="E139" s="160" t="s">
        <v>1</v>
      </c>
      <c r="F139" s="161" t="s">
        <v>79</v>
      </c>
      <c r="H139" s="162">
        <v>1</v>
      </c>
      <c r="I139" s="163"/>
      <c r="L139" s="159"/>
      <c r="M139" s="164"/>
      <c r="T139" s="165"/>
      <c r="AT139" s="160" t="s">
        <v>138</v>
      </c>
      <c r="AU139" s="160" t="s">
        <v>84</v>
      </c>
      <c r="AV139" s="13" t="s">
        <v>84</v>
      </c>
      <c r="AW139" s="13" t="s">
        <v>29</v>
      </c>
      <c r="AX139" s="13" t="s">
        <v>79</v>
      </c>
      <c r="AY139" s="160" t="s">
        <v>127</v>
      </c>
    </row>
    <row r="140" spans="2:65" s="12" customFormat="1" ht="22.5">
      <c r="B140" s="153"/>
      <c r="D140" s="149" t="s">
        <v>138</v>
      </c>
      <c r="E140" s="154" t="s">
        <v>1</v>
      </c>
      <c r="F140" s="155" t="s">
        <v>477</v>
      </c>
      <c r="H140" s="154" t="s">
        <v>1</v>
      </c>
      <c r="I140" s="156"/>
      <c r="L140" s="153"/>
      <c r="M140" s="157"/>
      <c r="T140" s="158"/>
      <c r="AT140" s="154" t="s">
        <v>138</v>
      </c>
      <c r="AU140" s="154" t="s">
        <v>84</v>
      </c>
      <c r="AV140" s="12" t="s">
        <v>79</v>
      </c>
      <c r="AW140" s="12" t="s">
        <v>29</v>
      </c>
      <c r="AX140" s="12" t="s">
        <v>72</v>
      </c>
      <c r="AY140" s="154" t="s">
        <v>127</v>
      </c>
    </row>
    <row r="141" spans="2:65" s="1" customFormat="1" ht="16.5" customHeight="1">
      <c r="B141" s="30"/>
      <c r="C141" s="169" t="s">
        <v>162</v>
      </c>
      <c r="D141" s="169" t="s">
        <v>331</v>
      </c>
      <c r="E141" s="170" t="s">
        <v>8</v>
      </c>
      <c r="F141" s="171" t="s">
        <v>478</v>
      </c>
      <c r="G141" s="172" t="s">
        <v>414</v>
      </c>
      <c r="H141" s="173">
        <v>1</v>
      </c>
      <c r="I141" s="174"/>
      <c r="J141" s="175">
        <f>ROUND(I141*H141,2)</f>
        <v>0</v>
      </c>
      <c r="K141" s="176"/>
      <c r="L141" s="177"/>
      <c r="M141" s="178" t="s">
        <v>1</v>
      </c>
      <c r="N141" s="179" t="s">
        <v>37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166</v>
      </c>
      <c r="AT141" s="147" t="s">
        <v>331</v>
      </c>
      <c r="AU141" s="147" t="s">
        <v>84</v>
      </c>
      <c r="AY141" s="15" t="s">
        <v>127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5" t="s">
        <v>79</v>
      </c>
      <c r="BK141" s="148">
        <f>ROUND(I141*H141,2)</f>
        <v>0</v>
      </c>
      <c r="BL141" s="15" t="s">
        <v>91</v>
      </c>
      <c r="BM141" s="147" t="s">
        <v>479</v>
      </c>
    </row>
    <row r="142" spans="2:65" s="1" customFormat="1">
      <c r="B142" s="30"/>
      <c r="D142" s="149" t="s">
        <v>134</v>
      </c>
      <c r="F142" s="150" t="s">
        <v>478</v>
      </c>
      <c r="I142" s="151"/>
      <c r="L142" s="30"/>
      <c r="M142" s="152"/>
      <c r="T142" s="52"/>
      <c r="AT142" s="15" t="s">
        <v>134</v>
      </c>
      <c r="AU142" s="15" t="s">
        <v>84</v>
      </c>
    </row>
    <row r="143" spans="2:65" s="1" customFormat="1" ht="16.5" customHeight="1">
      <c r="B143" s="30"/>
      <c r="C143" s="135" t="s">
        <v>166</v>
      </c>
      <c r="D143" s="135" t="s">
        <v>128</v>
      </c>
      <c r="E143" s="136" t="s">
        <v>480</v>
      </c>
      <c r="F143" s="137" t="s">
        <v>481</v>
      </c>
      <c r="G143" s="138" t="s">
        <v>136</v>
      </c>
      <c r="H143" s="139">
        <v>1</v>
      </c>
      <c r="I143" s="140"/>
      <c r="J143" s="141">
        <f>ROUND(I143*H143,2)</f>
        <v>0</v>
      </c>
      <c r="K143" s="142"/>
      <c r="L143" s="30"/>
      <c r="M143" s="143" t="s">
        <v>1</v>
      </c>
      <c r="N143" s="144" t="s">
        <v>37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91</v>
      </c>
      <c r="AT143" s="147" t="s">
        <v>128</v>
      </c>
      <c r="AU143" s="147" t="s">
        <v>84</v>
      </c>
      <c r="AY143" s="15" t="s">
        <v>127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5" t="s">
        <v>79</v>
      </c>
      <c r="BK143" s="148">
        <f>ROUND(I143*H143,2)</f>
        <v>0</v>
      </c>
      <c r="BL143" s="15" t="s">
        <v>91</v>
      </c>
      <c r="BM143" s="147" t="s">
        <v>482</v>
      </c>
    </row>
    <row r="144" spans="2:65" s="1" customFormat="1">
      <c r="B144" s="30"/>
      <c r="D144" s="149" t="s">
        <v>134</v>
      </c>
      <c r="F144" s="150" t="s">
        <v>481</v>
      </c>
      <c r="I144" s="151"/>
      <c r="L144" s="30"/>
      <c r="M144" s="152"/>
      <c r="T144" s="52"/>
      <c r="AT144" s="15" t="s">
        <v>134</v>
      </c>
      <c r="AU144" s="15" t="s">
        <v>84</v>
      </c>
    </row>
    <row r="145" spans="2:65" s="13" customFormat="1">
      <c r="B145" s="159"/>
      <c r="D145" s="149" t="s">
        <v>138</v>
      </c>
      <c r="E145" s="160" t="s">
        <v>1</v>
      </c>
      <c r="F145" s="161" t="s">
        <v>79</v>
      </c>
      <c r="H145" s="162">
        <v>1</v>
      </c>
      <c r="I145" s="163"/>
      <c r="L145" s="159"/>
      <c r="M145" s="164"/>
      <c r="T145" s="165"/>
      <c r="AT145" s="160" t="s">
        <v>138</v>
      </c>
      <c r="AU145" s="160" t="s">
        <v>84</v>
      </c>
      <c r="AV145" s="13" t="s">
        <v>84</v>
      </c>
      <c r="AW145" s="13" t="s">
        <v>29</v>
      </c>
      <c r="AX145" s="13" t="s">
        <v>79</v>
      </c>
      <c r="AY145" s="160" t="s">
        <v>127</v>
      </c>
    </row>
    <row r="146" spans="2:65" s="12" customFormat="1">
      <c r="B146" s="153"/>
      <c r="D146" s="149" t="s">
        <v>138</v>
      </c>
      <c r="E146" s="154" t="s">
        <v>1</v>
      </c>
      <c r="F146" s="155" t="s">
        <v>483</v>
      </c>
      <c r="H146" s="154" t="s">
        <v>1</v>
      </c>
      <c r="I146" s="156"/>
      <c r="L146" s="153"/>
      <c r="M146" s="157"/>
      <c r="T146" s="158"/>
      <c r="AT146" s="154" t="s">
        <v>138</v>
      </c>
      <c r="AU146" s="154" t="s">
        <v>84</v>
      </c>
      <c r="AV146" s="12" t="s">
        <v>79</v>
      </c>
      <c r="AW146" s="12" t="s">
        <v>29</v>
      </c>
      <c r="AX146" s="12" t="s">
        <v>72</v>
      </c>
      <c r="AY146" s="154" t="s">
        <v>127</v>
      </c>
    </row>
    <row r="147" spans="2:65" s="1" customFormat="1" ht="16.5" customHeight="1">
      <c r="B147" s="30"/>
      <c r="C147" s="169" t="s">
        <v>170</v>
      </c>
      <c r="D147" s="169" t="s">
        <v>331</v>
      </c>
      <c r="E147" s="170" t="s">
        <v>369</v>
      </c>
      <c r="F147" s="171" t="s">
        <v>484</v>
      </c>
      <c r="G147" s="172" t="s">
        <v>414</v>
      </c>
      <c r="H147" s="173">
        <v>1</v>
      </c>
      <c r="I147" s="174"/>
      <c r="J147" s="175">
        <f>ROUND(I147*H147,2)</f>
        <v>0</v>
      </c>
      <c r="K147" s="176"/>
      <c r="L147" s="177"/>
      <c r="M147" s="178" t="s">
        <v>1</v>
      </c>
      <c r="N147" s="179" t="s">
        <v>37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166</v>
      </c>
      <c r="AT147" s="147" t="s">
        <v>331</v>
      </c>
      <c r="AU147" s="147" t="s">
        <v>84</v>
      </c>
      <c r="AY147" s="15" t="s">
        <v>127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79</v>
      </c>
      <c r="BK147" s="148">
        <f>ROUND(I147*H147,2)</f>
        <v>0</v>
      </c>
      <c r="BL147" s="15" t="s">
        <v>91</v>
      </c>
      <c r="BM147" s="147" t="s">
        <v>485</v>
      </c>
    </row>
    <row r="148" spans="2:65" s="1" customFormat="1">
      <c r="B148" s="30"/>
      <c r="D148" s="149" t="s">
        <v>134</v>
      </c>
      <c r="F148" s="150" t="s">
        <v>484</v>
      </c>
      <c r="I148" s="151"/>
      <c r="L148" s="30"/>
      <c r="M148" s="152"/>
      <c r="T148" s="52"/>
      <c r="AT148" s="15" t="s">
        <v>134</v>
      </c>
      <c r="AU148" s="15" t="s">
        <v>84</v>
      </c>
    </row>
    <row r="149" spans="2:65" s="1" customFormat="1" ht="26.45" customHeight="1">
      <c r="B149" s="30"/>
      <c r="C149" s="135" t="s">
        <v>174</v>
      </c>
      <c r="D149" s="135" t="s">
        <v>128</v>
      </c>
      <c r="E149" s="136" t="s">
        <v>486</v>
      </c>
      <c r="F149" s="137" t="s">
        <v>487</v>
      </c>
      <c r="G149" s="138" t="s">
        <v>154</v>
      </c>
      <c r="H149" s="139">
        <v>1</v>
      </c>
      <c r="I149" s="140"/>
      <c r="J149" s="141">
        <f>ROUND(I149*H149,2)</f>
        <v>0</v>
      </c>
      <c r="K149" s="142"/>
      <c r="L149" s="30"/>
      <c r="M149" s="143" t="s">
        <v>1</v>
      </c>
      <c r="N149" s="144" t="s">
        <v>37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132</v>
      </c>
      <c r="AT149" s="147" t="s">
        <v>128</v>
      </c>
      <c r="AU149" s="147" t="s">
        <v>84</v>
      </c>
      <c r="AY149" s="15" t="s">
        <v>127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5" t="s">
        <v>79</v>
      </c>
      <c r="BK149" s="148">
        <f>ROUND(I149*H149,2)</f>
        <v>0</v>
      </c>
      <c r="BL149" s="15" t="s">
        <v>132</v>
      </c>
      <c r="BM149" s="147" t="s">
        <v>488</v>
      </c>
    </row>
    <row r="150" spans="2:65" s="1" customFormat="1">
      <c r="B150" s="30"/>
      <c r="D150" s="149" t="s">
        <v>134</v>
      </c>
      <c r="F150" s="150" t="s">
        <v>487</v>
      </c>
      <c r="I150" s="151"/>
      <c r="L150" s="30"/>
      <c r="M150" s="152"/>
      <c r="T150" s="52"/>
      <c r="AT150" s="15" t="s">
        <v>134</v>
      </c>
      <c r="AU150" s="15" t="s">
        <v>84</v>
      </c>
    </row>
    <row r="151" spans="2:65" s="1" customFormat="1" ht="16.5" customHeight="1">
      <c r="B151" s="30"/>
      <c r="C151" s="169" t="s">
        <v>178</v>
      </c>
      <c r="D151" s="169" t="s">
        <v>331</v>
      </c>
      <c r="E151" s="170" t="s">
        <v>489</v>
      </c>
      <c r="F151" s="171" t="s">
        <v>490</v>
      </c>
      <c r="G151" s="172" t="s">
        <v>491</v>
      </c>
      <c r="H151" s="173">
        <v>1</v>
      </c>
      <c r="I151" s="174"/>
      <c r="J151" s="175">
        <f>ROUND(I151*H151,2)</f>
        <v>0</v>
      </c>
      <c r="K151" s="176"/>
      <c r="L151" s="177"/>
      <c r="M151" s="178" t="s">
        <v>1</v>
      </c>
      <c r="N151" s="179" t="s">
        <v>37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166</v>
      </c>
      <c r="AT151" s="147" t="s">
        <v>331</v>
      </c>
      <c r="AU151" s="147" t="s">
        <v>84</v>
      </c>
      <c r="AY151" s="15" t="s">
        <v>127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5" t="s">
        <v>79</v>
      </c>
      <c r="BK151" s="148">
        <f>ROUND(I151*H151,2)</f>
        <v>0</v>
      </c>
      <c r="BL151" s="15" t="s">
        <v>91</v>
      </c>
      <c r="BM151" s="147" t="s">
        <v>492</v>
      </c>
    </row>
    <row r="152" spans="2:65" s="1" customFormat="1">
      <c r="B152" s="30"/>
      <c r="D152" s="149" t="s">
        <v>134</v>
      </c>
      <c r="F152" s="150" t="s">
        <v>490</v>
      </c>
      <c r="I152" s="151"/>
      <c r="L152" s="30"/>
      <c r="M152" s="152"/>
      <c r="T152" s="52"/>
      <c r="AT152" s="15" t="s">
        <v>134</v>
      </c>
      <c r="AU152" s="15" t="s">
        <v>84</v>
      </c>
    </row>
    <row r="153" spans="2:65" s="13" customFormat="1">
      <c r="B153" s="159"/>
      <c r="D153" s="149" t="s">
        <v>138</v>
      </c>
      <c r="E153" s="160" t="s">
        <v>1</v>
      </c>
      <c r="F153" s="161" t="s">
        <v>493</v>
      </c>
      <c r="H153" s="162">
        <v>1</v>
      </c>
      <c r="I153" s="163"/>
      <c r="L153" s="159"/>
      <c r="M153" s="164"/>
      <c r="T153" s="165"/>
      <c r="AT153" s="160" t="s">
        <v>138</v>
      </c>
      <c r="AU153" s="160" t="s">
        <v>84</v>
      </c>
      <c r="AV153" s="13" t="s">
        <v>84</v>
      </c>
      <c r="AW153" s="13" t="s">
        <v>29</v>
      </c>
      <c r="AX153" s="13" t="s">
        <v>79</v>
      </c>
      <c r="AY153" s="160" t="s">
        <v>127</v>
      </c>
    </row>
    <row r="154" spans="2:65" s="12" customFormat="1">
      <c r="B154" s="153"/>
      <c r="D154" s="149" t="s">
        <v>138</v>
      </c>
      <c r="E154" s="154" t="s">
        <v>1</v>
      </c>
      <c r="F154" s="155" t="s">
        <v>494</v>
      </c>
      <c r="H154" s="154" t="s">
        <v>1</v>
      </c>
      <c r="I154" s="156"/>
      <c r="L154" s="153"/>
      <c r="M154" s="157"/>
      <c r="T154" s="158"/>
      <c r="AT154" s="154" t="s">
        <v>138</v>
      </c>
      <c r="AU154" s="154" t="s">
        <v>84</v>
      </c>
      <c r="AV154" s="12" t="s">
        <v>79</v>
      </c>
      <c r="AW154" s="12" t="s">
        <v>29</v>
      </c>
      <c r="AX154" s="12" t="s">
        <v>72</v>
      </c>
      <c r="AY154" s="154" t="s">
        <v>127</v>
      </c>
    </row>
    <row r="155" spans="2:65" s="1" customFormat="1" ht="16.5" customHeight="1">
      <c r="B155" s="30"/>
      <c r="C155" s="135" t="s">
        <v>8</v>
      </c>
      <c r="D155" s="135" t="s">
        <v>128</v>
      </c>
      <c r="E155" s="136" t="s">
        <v>495</v>
      </c>
      <c r="F155" s="137" t="s">
        <v>496</v>
      </c>
      <c r="G155" s="138" t="s">
        <v>414</v>
      </c>
      <c r="H155" s="139">
        <v>1</v>
      </c>
      <c r="I155" s="140"/>
      <c r="J155" s="141">
        <f>ROUND(I155*H155,2)</f>
        <v>0</v>
      </c>
      <c r="K155" s="142"/>
      <c r="L155" s="30"/>
      <c r="M155" s="143" t="s">
        <v>1</v>
      </c>
      <c r="N155" s="144" t="s">
        <v>37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91</v>
      </c>
      <c r="AT155" s="147" t="s">
        <v>128</v>
      </c>
      <c r="AU155" s="147" t="s">
        <v>84</v>
      </c>
      <c r="AY155" s="15" t="s">
        <v>127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5" t="s">
        <v>79</v>
      </c>
      <c r="BK155" s="148">
        <f>ROUND(I155*H155,2)</f>
        <v>0</v>
      </c>
      <c r="BL155" s="15" t="s">
        <v>91</v>
      </c>
      <c r="BM155" s="147" t="s">
        <v>497</v>
      </c>
    </row>
    <row r="156" spans="2:65" s="1" customFormat="1">
      <c r="B156" s="30"/>
      <c r="D156" s="149" t="s">
        <v>134</v>
      </c>
      <c r="F156" s="150" t="s">
        <v>496</v>
      </c>
      <c r="I156" s="151"/>
      <c r="L156" s="30"/>
      <c r="M156" s="152"/>
      <c r="T156" s="52"/>
      <c r="AT156" s="15" t="s">
        <v>134</v>
      </c>
      <c r="AU156" s="15" t="s">
        <v>84</v>
      </c>
    </row>
    <row r="157" spans="2:65" s="11" customFormat="1" ht="22.9" customHeight="1">
      <c r="B157" s="123"/>
      <c r="D157" s="124" t="s">
        <v>71</v>
      </c>
      <c r="E157" s="133" t="s">
        <v>498</v>
      </c>
      <c r="F157" s="133" t="s">
        <v>499</v>
      </c>
      <c r="I157" s="126"/>
      <c r="J157" s="134">
        <f>BK157</f>
        <v>0</v>
      </c>
      <c r="L157" s="123"/>
      <c r="M157" s="128"/>
      <c r="P157" s="129">
        <f>SUM(P158:P163)</f>
        <v>0</v>
      </c>
      <c r="R157" s="129">
        <f>SUM(R158:R163)</f>
        <v>0</v>
      </c>
      <c r="T157" s="130">
        <f>SUM(T158:T163)</f>
        <v>0</v>
      </c>
      <c r="AR157" s="124" t="s">
        <v>151</v>
      </c>
      <c r="AT157" s="131" t="s">
        <v>71</v>
      </c>
      <c r="AU157" s="131" t="s">
        <v>79</v>
      </c>
      <c r="AY157" s="124" t="s">
        <v>127</v>
      </c>
      <c r="BK157" s="132">
        <f>SUM(BK158:BK163)</f>
        <v>0</v>
      </c>
    </row>
    <row r="158" spans="2:65" s="1" customFormat="1" ht="55.15" customHeight="1">
      <c r="B158" s="30"/>
      <c r="C158" s="135" t="s">
        <v>185</v>
      </c>
      <c r="D158" s="135" t="s">
        <v>128</v>
      </c>
      <c r="E158" s="136" t="s">
        <v>500</v>
      </c>
      <c r="F158" s="137" t="s">
        <v>501</v>
      </c>
      <c r="G158" s="138" t="s">
        <v>154</v>
      </c>
      <c r="H158" s="139">
        <v>1</v>
      </c>
      <c r="I158" s="140"/>
      <c r="J158" s="141">
        <f>ROUND(I158*H158,2)</f>
        <v>0</v>
      </c>
      <c r="K158" s="142"/>
      <c r="L158" s="30"/>
      <c r="M158" s="143" t="s">
        <v>1</v>
      </c>
      <c r="N158" s="144" t="s">
        <v>37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132</v>
      </c>
      <c r="AT158" s="147" t="s">
        <v>128</v>
      </c>
      <c r="AU158" s="147" t="s">
        <v>84</v>
      </c>
      <c r="AY158" s="15" t="s">
        <v>127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79</v>
      </c>
      <c r="BK158" s="148">
        <f>ROUND(I158*H158,2)</f>
        <v>0</v>
      </c>
      <c r="BL158" s="15" t="s">
        <v>132</v>
      </c>
      <c r="BM158" s="147" t="s">
        <v>502</v>
      </c>
    </row>
    <row r="159" spans="2:65" s="1" customFormat="1" ht="39">
      <c r="B159" s="30"/>
      <c r="D159" s="149" t="s">
        <v>134</v>
      </c>
      <c r="F159" s="150" t="s">
        <v>503</v>
      </c>
      <c r="I159" s="151"/>
      <c r="L159" s="30"/>
      <c r="M159" s="152"/>
      <c r="T159" s="52"/>
      <c r="AT159" s="15" t="s">
        <v>134</v>
      </c>
      <c r="AU159" s="15" t="s">
        <v>84</v>
      </c>
    </row>
    <row r="160" spans="2:65" s="1" customFormat="1" ht="69.599999999999994" customHeight="1">
      <c r="B160" s="30"/>
      <c r="C160" s="135" t="s">
        <v>191</v>
      </c>
      <c r="D160" s="135" t="s">
        <v>128</v>
      </c>
      <c r="E160" s="136" t="s">
        <v>504</v>
      </c>
      <c r="F160" s="137" t="s">
        <v>505</v>
      </c>
      <c r="G160" s="138" t="s">
        <v>154</v>
      </c>
      <c r="H160" s="139">
        <v>1</v>
      </c>
      <c r="I160" s="140"/>
      <c r="J160" s="141">
        <f>ROUND(I160*H160,2)</f>
        <v>0</v>
      </c>
      <c r="K160" s="142"/>
      <c r="L160" s="30"/>
      <c r="M160" s="143" t="s">
        <v>1</v>
      </c>
      <c r="N160" s="144" t="s">
        <v>37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132</v>
      </c>
      <c r="AT160" s="147" t="s">
        <v>128</v>
      </c>
      <c r="AU160" s="147" t="s">
        <v>84</v>
      </c>
      <c r="AY160" s="15" t="s">
        <v>127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5" t="s">
        <v>79</v>
      </c>
      <c r="BK160" s="148">
        <f>ROUND(I160*H160,2)</f>
        <v>0</v>
      </c>
      <c r="BL160" s="15" t="s">
        <v>132</v>
      </c>
      <c r="BM160" s="147" t="s">
        <v>506</v>
      </c>
    </row>
    <row r="161" spans="2:65" s="1" customFormat="1" ht="48.75">
      <c r="B161" s="30"/>
      <c r="D161" s="149" t="s">
        <v>134</v>
      </c>
      <c r="F161" s="150" t="s">
        <v>507</v>
      </c>
      <c r="I161" s="151"/>
      <c r="L161" s="30"/>
      <c r="M161" s="152"/>
      <c r="T161" s="52"/>
      <c r="AT161" s="15" t="s">
        <v>134</v>
      </c>
      <c r="AU161" s="15" t="s">
        <v>84</v>
      </c>
    </row>
    <row r="162" spans="2:65" s="1" customFormat="1" ht="81.599999999999994" customHeight="1">
      <c r="B162" s="30"/>
      <c r="C162" s="135" t="s">
        <v>200</v>
      </c>
      <c r="D162" s="135" t="s">
        <v>128</v>
      </c>
      <c r="E162" s="136" t="s">
        <v>508</v>
      </c>
      <c r="F162" s="137" t="s">
        <v>509</v>
      </c>
      <c r="G162" s="138" t="s">
        <v>154</v>
      </c>
      <c r="H162" s="139">
        <v>1</v>
      </c>
      <c r="I162" s="140"/>
      <c r="J162" s="141">
        <f>ROUND(I162*H162,2)</f>
        <v>0</v>
      </c>
      <c r="K162" s="142"/>
      <c r="L162" s="30"/>
      <c r="M162" s="143" t="s">
        <v>1</v>
      </c>
      <c r="N162" s="144" t="s">
        <v>37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132</v>
      </c>
      <c r="AT162" s="147" t="s">
        <v>128</v>
      </c>
      <c r="AU162" s="147" t="s">
        <v>84</v>
      </c>
      <c r="AY162" s="15" t="s">
        <v>127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5" t="s">
        <v>79</v>
      </c>
      <c r="BK162" s="148">
        <f>ROUND(I162*H162,2)</f>
        <v>0</v>
      </c>
      <c r="BL162" s="15" t="s">
        <v>132</v>
      </c>
      <c r="BM162" s="147" t="s">
        <v>510</v>
      </c>
    </row>
    <row r="163" spans="2:65" s="1" customFormat="1" ht="58.5">
      <c r="B163" s="30"/>
      <c r="D163" s="149" t="s">
        <v>134</v>
      </c>
      <c r="F163" s="150" t="s">
        <v>511</v>
      </c>
      <c r="I163" s="151"/>
      <c r="L163" s="30"/>
      <c r="M163" s="166"/>
      <c r="N163" s="167"/>
      <c r="O163" s="167"/>
      <c r="P163" s="167"/>
      <c r="Q163" s="167"/>
      <c r="R163" s="167"/>
      <c r="S163" s="167"/>
      <c r="T163" s="168"/>
      <c r="AT163" s="15" t="s">
        <v>134</v>
      </c>
      <c r="AU163" s="15" t="s">
        <v>84</v>
      </c>
    </row>
    <row r="164" spans="2:65" s="1" customFormat="1" ht="6.95" customHeight="1">
      <c r="B164" s="41"/>
      <c r="C164" s="42"/>
      <c r="D164" s="42"/>
      <c r="E164" s="42"/>
      <c r="F164" s="42"/>
      <c r="G164" s="42"/>
      <c r="H164" s="42"/>
      <c r="I164" s="42"/>
      <c r="J164" s="42"/>
      <c r="K164" s="42"/>
      <c r="L164" s="30"/>
    </row>
  </sheetData>
  <sheetProtection algorithmName="SHA-512" hashValue="dQAIxd+xhSg1h/VBdGmuitTLpQS42S/JFany00RLvchlvjqCMdWeLRI/hY1PU+nMR4tkFpz8Wj3lPrLU6x+g1w==" saltValue="olVBfBXx8rVtTWWWTYtTyxNUdAIK76URDRjqr4ekqeAIug4OsGbY3ZoSLbNt226hlJMY9rPZ001akCV/7OWcxQ==" spinCount="100000" sheet="1" objects="1" scenarios="1" formatColumns="0" formatRows="0" autoFilter="0"/>
  <autoFilter ref="C118:K163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564d718b22fe957da247f957b87cac7c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00fa9ef4442713eccbbf97c4323262c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4AF49-D497-4132-9082-DE5F738F30C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30c2397-c393-4f4b-8e43-440b78a403b3"/>
    <ds:schemaRef ds:uri="47019dbc-7926-4dff-898f-c65f63d20c7f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FA7822-DC60-44D6-B2C9-DCF52E1F48A4}"/>
</file>

<file path=customXml/itemProps3.xml><?xml version="1.0" encoding="utf-8"?>
<ds:datastoreItem xmlns:ds="http://schemas.openxmlformats.org/officeDocument/2006/customXml" ds:itemID="{2A723B5A-3E08-4191-A973-416B09864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1 - Přípravné práce</vt:lpstr>
      <vt:lpstr>2 - Zemní práce</vt:lpstr>
      <vt:lpstr>3 - Sdružený objekt</vt:lpstr>
      <vt:lpstr>4 - Dokončovací práce</vt:lpstr>
      <vt:lpstr>02 - Vedlejší rozpočtové ...</vt:lpstr>
      <vt:lpstr>'02 - Vedlejší rozpočtové ...'!Názvy_tisku</vt:lpstr>
      <vt:lpstr>'1 - Přípravné práce'!Názvy_tisku</vt:lpstr>
      <vt:lpstr>'2 - Zemní práce'!Názvy_tisku</vt:lpstr>
      <vt:lpstr>'3 - Sdružený objekt'!Názvy_tisku</vt:lpstr>
      <vt:lpstr>'4 - Dokončovací práce'!Názvy_tisku</vt:lpstr>
      <vt:lpstr>'Rekapitulace stavby'!Názvy_tisku</vt:lpstr>
      <vt:lpstr>'02 - Vedlejší rozpočtové ...'!Oblast_tisku</vt:lpstr>
      <vt:lpstr>'1 - Přípravné práce'!Oblast_tisku</vt:lpstr>
      <vt:lpstr>'2 - Zemní práce'!Oblast_tisku</vt:lpstr>
      <vt:lpstr>'3 - Sdružený objekt'!Oblast_tisku</vt:lpstr>
      <vt:lpstr>'4 - Dokončovací práce'!Oblast_tisku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Vita79</dc:creator>
  <cp:lastModifiedBy>Romana Kocourová</cp:lastModifiedBy>
  <dcterms:created xsi:type="dcterms:W3CDTF">2025-08-29T12:23:16Z</dcterms:created>
  <dcterms:modified xsi:type="dcterms:W3CDTF">2025-10-08T14:17:04Z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MediaServiceImageTags">
    <vt:lpwstr/>
  </property>
</Properties>
</file>