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01 - Řad A" sheetId="2" r:id="rId2"/>
    <sheet name="02 - Řad A1" sheetId="3" r:id="rId3"/>
    <sheet name="03 - Ostatní náklady" sheetId="4" r:id="rId4"/>
    <sheet name="04 - Vodovodní přípojky" sheetId="5" r:id="rId5"/>
    <sheet name="Pokyny pro vyplnění" sheetId="6" r:id="rId6"/>
  </sheets>
  <definedNames>
    <definedName name="_xlnm._FilterDatabase" localSheetId="1" hidden="1">'01 - Řad A'!$C$83:$K$83</definedName>
    <definedName name="_xlnm._FilterDatabase" localSheetId="2" hidden="1">'02 - Řad A1'!$C$83:$K$83</definedName>
    <definedName name="_xlnm._FilterDatabase" localSheetId="3" hidden="1">'03 - Ostatní náklady'!$C$78:$K$78</definedName>
    <definedName name="_xlnm._FilterDatabase" localSheetId="4" hidden="1">'04 - Vodovodní přípojky'!$C$78:$K$78</definedName>
    <definedName name="_xlnm.Print_Titles" localSheetId="1">'01 - Řad A'!$83:$83</definedName>
    <definedName name="_xlnm.Print_Titles" localSheetId="2">'02 - Řad A1'!$83:$83</definedName>
    <definedName name="_xlnm.Print_Titles" localSheetId="3">'03 - Ostatní náklady'!$78:$78</definedName>
    <definedName name="_xlnm.Print_Titles" localSheetId="4">'04 - Vodovodní přípojky'!$78:$78</definedName>
    <definedName name="_xlnm.Print_Titles" localSheetId="0">'Rekapitulace stavby'!$49:$49</definedName>
    <definedName name="_xlnm.Print_Area" localSheetId="1">'01 - Řad A'!$C$4:$J$36,'01 - Řad A'!$C$42:$J$65,'01 - Řad A'!$C$71:$K$241</definedName>
    <definedName name="_xlnm.Print_Area" localSheetId="2">'02 - Řad A1'!$C$4:$J$36,'02 - Řad A1'!$C$42:$J$65,'02 - Řad A1'!$C$71:$K$230</definedName>
    <definedName name="_xlnm.Print_Area" localSheetId="3">'03 - Ostatní náklady'!$C$4:$J$36,'03 - Ostatní náklady'!$C$42:$J$60,'03 - Ostatní náklady'!$C$66:$K$88</definedName>
    <definedName name="_xlnm.Print_Area" localSheetId="4">'04 - Vodovodní přípojky'!$C$4:$J$36,'04 - Vodovodní přípojky'!$C$42:$J$60,'04 - Vodovodní přípojky'!$C$66:$K$153</definedName>
    <definedName name="_xlnm.Print_Area" localSheetId="5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<sst xmlns="http://schemas.openxmlformats.org/spreadsheetml/2006/main" count="4156" uniqueCount="742">
  <si>
    <t>Export VZ</t>
  </si>
  <si>
    <t>List obsahuje:</t>
  </si>
  <si>
    <t>3.0</t>
  </si>
  <si>
    <t>ZAMOK</t>
  </si>
  <si>
    <t>False</t>
  </si>
  <si>
    <t>{E0B8CD90-5424-4C58-A823-1D3DA4643CFD}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</si>
  <si>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</si>
  <si>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</si>
  <si>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</si>
  <si>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</si>
  <si>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</si>
  <si>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</si>
  <si>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</si>
  <si>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</si>
  <si>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2015-10-7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</si>
  <si>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</si>
  <si>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</si>
  <si>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Vodovod Čáslavsko-Kopaniny</t>
  </si>
  <si>
    <t>0,1</t>
  </si>
  <si>
    <t>KSO:</t>
  </si>
  <si>
    <t>CC-CZ:</t>
  </si>
  <si>
    <t>1</t>
  </si>
  <si>
    <t>Místo:</t>
  </si>
  <si>
    <t>Čáslavsko</t>
  </si>
  <si>
    <t>Datum:</t>
  </si>
  <si>
    <t>07.10.2015</t>
  </si>
  <si>
    <t>10</t>
  </si>
  <si>
    <t>100</t>
  </si>
  <si>
    <t>Zadavatel:</t>
  </si>
  <si>
    <t>IČ:</t>
  </si>
  <si>
    <t>Obec Čáslavsko</t>
  </si>
  <si>
    <t>DIČ:</t>
  </si>
  <si>
    <t>Uchazeč:</t>
  </si>
  <si>
    <t>Vyplň údaj</t>
  </si>
  <si>
    <t>Projektant:</t>
  </si>
  <si>
    <t>3e-Projektování Pelhřimov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</si>
  <si>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</si>
  <si>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</si>
  <si>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</si>
  <si>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</si>
  <si>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</si>
  <si>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</si>
  <si>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</si>
  <si>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</si>
  <si>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</si>
  <si>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</si>
  <si>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</si>
  <si>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</si>
  <si>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</si>
  <si>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</si>
  <si>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</si>
  <si>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</si>
  <si>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</si>
  <si>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</si>
  <si>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</si>
  <si>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</si>
  <si>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</si>
  <si>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</si>
  <si>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</si>
  <si>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</si>
  <si>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</si>
  <si>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</si>
  <si>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</si>
  <si>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</si>
  <si>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</si>
  <si>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</si>
  <si>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</si>
  <si>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</si>
  <si>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</si>
  <si>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</si>
  <si>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</si>
  <si>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</si>
  <si>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</si>
  <si>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</si>
  <si>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</si>
  <si>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</si>
  <si>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</si>
  <si>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Řad A</t>
  </si>
  <si>
    <t>STA</t>
  </si>
  <si>
    <t>{5F062B5E-DCE1-4E7C-A916-0C4AB618EE36}</t>
  </si>
  <si>
    <t>2</t>
  </si>
  <si>
    <t>02</t>
  </si>
  <si>
    <t>Řad A1</t>
  </si>
  <si>
    <t>{3BB57781-AD60-4BF0-806B-884CD80B129B}</t>
  </si>
  <si>
    <t>03</t>
  </si>
  <si>
    <t>Ostatní náklady</t>
  </si>
  <si>
    <t>{18446D33-0635-449B-9E47-C2C7F7D0980F}</t>
  </si>
  <si>
    <t>04</t>
  </si>
  <si>
    <t>Vodovodní přípojky</t>
  </si>
  <si>
    <t>{4C9F8C24-26D7-46D4-BF86-51A0A58C1363}</t>
  </si>
  <si>
    <t>Zpět na list:</t>
  </si>
  <si>
    <t>KRYCÍ LIST SOUPISU</t>
  </si>
  <si>
    <t>Objekt:</t>
  </si>
  <si>
    <t>01 - Řad A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</si>
  <si>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</si>
  <si>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</si>
  <si>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</si>
  <si>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</si>
  <si>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</si>
  <si>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</si>
  <si>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 xml:space="preserve">0100 - Stav. díl 1 - zemní práce                                         </t>
  </si>
  <si>
    <t xml:space="preserve">0400 - Stav. díl 4 - vodorovné konstrukce                                         </t>
  </si>
  <si>
    <t xml:space="preserve">0800 - Stav. díl 8 - trubní vedení                                         </t>
  </si>
  <si>
    <t>HSV - Práce a dodávky HSV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</si>
  <si>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</si>
  <si>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</si>
  <si>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</si>
  <si>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</si>
  <si>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</si>
  <si>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</si>
  <si>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</si>
  <si>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</si>
  <si>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</si>
  <si>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</si>
  <si>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</si>
  <si>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</si>
  <si>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</si>
  <si>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</si>
  <si>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</si>
  <si>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</si>
  <si>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</si>
  <si>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</si>
  <si>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</si>
  <si>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0100</t>
  </si>
  <si>
    <t xml:space="preserve">Stav. díl 1 - zemní práce                                         </t>
  </si>
  <si>
    <t>ROZPOCET</t>
  </si>
  <si>
    <t>55</t>
  </si>
  <si>
    <t>K</t>
  </si>
  <si>
    <t>132101203</t>
  </si>
  <si>
    <t>Hloubení rýh š do 2000 mm v hornině tř. 1 a 2 objemu do 5000 m3</t>
  </si>
  <si>
    <t>m3</t>
  </si>
  <si>
    <t>CS ÚRS 2015 01</t>
  </si>
  <si>
    <t>4</t>
  </si>
  <si>
    <t>-1163478140</t>
  </si>
  <si>
    <t>PP</t>
  </si>
  <si>
    <t>Hloubení zapažených i nezapažených rýh šířky přes 600 do 2 000 mm s urovnáním dna do předepsaného profilu a spádu v horninách tř. 1 a 2 přes 1 000 do 5 000 m3</t>
  </si>
  <si>
    <t>VV</t>
  </si>
  <si>
    <t>"20% z celkové kubatury"</t>
  </si>
  <si>
    <t>(1301,58)*1,3*1*0,2</t>
  </si>
  <si>
    <t>56</t>
  </si>
  <si>
    <t>132201203</t>
  </si>
  <si>
    <t>Hloubení rýh š do 2000 mm v hornině tř. 3 objemu do 5000 m3</t>
  </si>
  <si>
    <t>1511197959</t>
  </si>
  <si>
    <t>Hloubení zapažených i nezapažených rýh šířky přes 600 do 2 000 mm s urovnáním dna do předepsaného profilu a spádu v hornině tř. 3 přes 1 000 do 5 000 m3</t>
  </si>
  <si>
    <t>"60% z celkové kubatury"</t>
  </si>
  <si>
    <t>(1301,58)*1,3*1*0,6</t>
  </si>
  <si>
    <t>3</t>
  </si>
  <si>
    <t>132201209</t>
  </si>
  <si>
    <t>Příplatek za lepivost k hloubení rýh š do 2000 mm v hornině tř. 3</t>
  </si>
  <si>
    <t>-1508466581</t>
  </si>
  <si>
    <t>Hloubení zapažených i nezapažených rýh šířky přes 600 do 2 000 mm s urovnáním dna do předepsaného profilu a spádu v hornině tř. 3 Příplatek k cenám za lepivost horniny tř. 3</t>
  </si>
  <si>
    <t>"20% z hloubení rýh v hornině tř.3"</t>
  </si>
  <si>
    <t>1015,232*0,2</t>
  </si>
  <si>
    <t>57</t>
  </si>
  <si>
    <t>132301203</t>
  </si>
  <si>
    <t>Hloubení rýh š do 2000 mm v hornině tř. 4 objemu do 5000 m3</t>
  </si>
  <si>
    <t>1037589492</t>
  </si>
  <si>
    <t>Hloubení zapažených i nezapažených rýh šířky přes 600 do 2 000 mm s urovnáním dna do předepsaného profilu a spádu v hornině tř. 4 přes 1 000 do 5 000 m3</t>
  </si>
  <si>
    <t>"15% z celkové kubatury"</t>
  </si>
  <si>
    <t>((1301,58)*1,3*1)*0,15</t>
  </si>
  <si>
    <t>5</t>
  </si>
  <si>
    <t>132301209</t>
  </si>
  <si>
    <t>Příplatek za lepivost k hloubení rýh š do 2000 mm v hornině tř. 4</t>
  </si>
  <si>
    <t>1606825606</t>
  </si>
  <si>
    <t>Hloubení zapažených i nezapažených rýh šířky přes 600 do 2 000 mm s urovnáním dna do předepsaného profilu a spádu v hornině tř. 4 Příplatek k cenám za lepivost horniny tř. 4</t>
  </si>
  <si>
    <t>"20% z hloubení rýh v hornině tř.4"</t>
  </si>
  <si>
    <t>253,808*0,2</t>
  </si>
  <si>
    <t>31</t>
  </si>
  <si>
    <t>132401201</t>
  </si>
  <si>
    <t>Hloubení rýh š do 2000 mm v hornině tř. 5</t>
  </si>
  <si>
    <t>300397031</t>
  </si>
  <si>
    <t>"5% z celkové kubatury hornin"</t>
  </si>
  <si>
    <t>(1301,58)*1,3*1*0,05</t>
  </si>
  <si>
    <t>44</t>
  </si>
  <si>
    <t>174101101</t>
  </si>
  <si>
    <t>Zásyp sypaninou se zhutněním jam,šachet,rýh
nebo kolem objektů v těchto vykopávkách</t>
  </si>
  <si>
    <t xml:space="preserve">m3  </t>
  </si>
  <si>
    <t>-1130599243</t>
  </si>
  <si>
    <t>"(hloubka výkopu-výška obsypu) * šířka výkopu * délka výkopu řadu"</t>
  </si>
  <si>
    <t>(1,3-0,35)*1*(1301,58)</t>
  </si>
  <si>
    <t>45</t>
  </si>
  <si>
    <t>175101101</t>
  </si>
  <si>
    <t>Obsyp potrubí sypaninou z vhodných hor.1-4
pro lib.míru zhutnění bez prohoz.sypaniny</t>
  </si>
  <si>
    <t>2136019326</t>
  </si>
  <si>
    <t>"(šířka výkopu * výška obsypu * délka výkopu řadu) - objem potrubí"</t>
  </si>
  <si>
    <t>(1*0,35*(1301,58))-(3,14*0,003*0,003*(1301,58))</t>
  </si>
  <si>
    <t>46</t>
  </si>
  <si>
    <t>162601101</t>
  </si>
  <si>
    <t>Vodorovné přemístění výkopku po suchu
z horniny 1-4 na vzdálenost &gt;3000-4000m</t>
  </si>
  <si>
    <t>-772388354</t>
  </si>
  <si>
    <t>"Obsyp potrubí + lože potrubí"</t>
  </si>
  <si>
    <t>455,516+130,158</t>
  </si>
  <si>
    <t>47</t>
  </si>
  <si>
    <t>171201201</t>
  </si>
  <si>
    <t>Uložení sypaniny na skládky</t>
  </si>
  <si>
    <t>-1100595164</t>
  </si>
  <si>
    <t>0400</t>
  </si>
  <si>
    <t xml:space="preserve">Stav. díl 4 - vodorovné konstrukce                                         </t>
  </si>
  <si>
    <t>12</t>
  </si>
  <si>
    <t>M</t>
  </si>
  <si>
    <t xml:space="preserve">       -41</t>
  </si>
  <si>
    <t>štěrkopísek 0/32</t>
  </si>
  <si>
    <t>8</t>
  </si>
  <si>
    <t>354774959</t>
  </si>
  <si>
    <t>"obsyp + lože potrubí"</t>
  </si>
  <si>
    <t>13</t>
  </si>
  <si>
    <t>451573111</t>
  </si>
  <si>
    <t>Lože pod potrubí,stoky a drobné objekty
v otevř.výkopu, z písku a štěrkopísku &lt;63mm</t>
  </si>
  <si>
    <t>-620822099</t>
  </si>
  <si>
    <t>"Celková délka výkopu řadu * lože tl.100mm * šířka výkopu"</t>
  </si>
  <si>
    <t>(1301,58)*0,1*1</t>
  </si>
  <si>
    <t>41</t>
  </si>
  <si>
    <t>141721114</t>
  </si>
  <si>
    <t>Řízený zemní protlak hloubky do 6 m vnějšího průměru do 125 mm v hornině tř 1 až 4</t>
  </si>
  <si>
    <t>m</t>
  </si>
  <si>
    <t>-712381406</t>
  </si>
  <si>
    <t>Řízený zemní protlak v hornině tř. 1 až 4, včetně protlačení trub v hloubce do 6 m vnějšího průměru vrtu do 125 mm</t>
  </si>
  <si>
    <t>"délka protlaku"</t>
  </si>
  <si>
    <t>6+3,5</t>
  </si>
  <si>
    <t>42</t>
  </si>
  <si>
    <t>899914111</t>
  </si>
  <si>
    <t>Montáž ocelové chráničky D 159 x 10 mm</t>
  </si>
  <si>
    <t>1124318337</t>
  </si>
  <si>
    <t>Montáž ocelové chráničky vnějšího průměru D 159 x 10 mm</t>
  </si>
  <si>
    <t>"součet délek chrániček na potrubí"</t>
  </si>
  <si>
    <t>54</t>
  </si>
  <si>
    <t>140110680</t>
  </si>
  <si>
    <t>trubka ocelová bezešvá hladká jakost 11 353, 89 x 16 mm</t>
  </si>
  <si>
    <t>971185532</t>
  </si>
  <si>
    <t>trubky bezešvé hladké válcované za tepla v jakosti 11 353 vnější D x tloušťka stěny 89 x 16 mm</t>
  </si>
  <si>
    <t>58</t>
  </si>
  <si>
    <t>131101101</t>
  </si>
  <si>
    <t>Hloubení jam nezapažených v hornině tř. 1 a 2 objemu do 100 m3</t>
  </si>
  <si>
    <t>1481052343</t>
  </si>
  <si>
    <t>Hloubení nezapažených jam a zářezů s urovnáním dna do předepsaného profilu a spádu v horninách tř. 1 a 2 do 100 m3</t>
  </si>
  <si>
    <t>"20% z celkové kubatury startovací+cílové jámy podvrtu"</t>
  </si>
  <si>
    <t>((3*3*1,3+3*3*1,3)*2)*0,2</t>
  </si>
  <si>
    <t>59</t>
  </si>
  <si>
    <t>131201101</t>
  </si>
  <si>
    <t>Hloubení jam nezapažených v hornině tř. 3 objemu do 100 m3</t>
  </si>
  <si>
    <t>1214569423</t>
  </si>
  <si>
    <t>Hloubení nezapažených jam a zářezů s urovnáním dna do předepsaného profilu a spádu v hornině tř. 3 do 100 m3</t>
  </si>
  <si>
    <t>"30% z celkové kubatury startovací+cílové jámy podvrtu"</t>
  </si>
  <si>
    <t>((3*3*1,3+3*3*1,3)*2)*0,3</t>
  </si>
  <si>
    <t>60</t>
  </si>
  <si>
    <t>131201109</t>
  </si>
  <si>
    <t>Příplatek za lepivost u hloubení jam nezapažených v hornině tř. 3</t>
  </si>
  <si>
    <t>1241978017</t>
  </si>
  <si>
    <t>Hloubení nezapažených jam a zářezů s urovnáním dna do předepsaného profilu a spádu Příplatek k cenám za lepivost horniny tř. 3</t>
  </si>
  <si>
    <t>"50% z hloubení jam v hornině tř.3"</t>
  </si>
  <si>
    <t>14,04*0,5</t>
  </si>
  <si>
    <t>61</t>
  </si>
  <si>
    <t>131301101</t>
  </si>
  <si>
    <t>Hloubení jam nezapažených v hornině tř. 4 objemu do 100 m3</t>
  </si>
  <si>
    <t>1690288522</t>
  </si>
  <si>
    <t>Hloubení nezapažených jam a zářezů s urovnáním dna do předepsaného profilu a spádu v hornině tř. 4 do 100 m3</t>
  </si>
  <si>
    <t>62</t>
  </si>
  <si>
    <t>131301109</t>
  </si>
  <si>
    <t>Příplatek za lepivost u hloubení jam nezapažených v hornině tř. 4</t>
  </si>
  <si>
    <t>-1954882241</t>
  </si>
  <si>
    <t>Hloubení nezapažených jam a zářezů s urovnáním dna do předepsaného profilu a spádu Příplatek k cenám za lepivost horniny tř. 4</t>
  </si>
  <si>
    <t>"50% z hloubení jam v hornině tř.4"</t>
  </si>
  <si>
    <t>63</t>
  </si>
  <si>
    <t>131401101</t>
  </si>
  <si>
    <t>Hloubení jam nezapažených v hornině tř. 5 objemu do 100 m3</t>
  </si>
  <si>
    <t>22831720</t>
  </si>
  <si>
    <t>Hloubení nezapažených jam a zářezů s urovnáním dna do předepsaného profilu a spádu v hornině tř. 5 do 100 m3</t>
  </si>
  <si>
    <t>((3*3*1,3+3*3*1,3*2))*0,2</t>
  </si>
  <si>
    <t>64</t>
  </si>
  <si>
    <t>-1657399618</t>
  </si>
  <si>
    <t>"zasypání startovací a cílové jámy * 2"</t>
  </si>
  <si>
    <t>(3*3*1,3+3*3*1,3)*2</t>
  </si>
  <si>
    <t>66</t>
  </si>
  <si>
    <t>-R02</t>
  </si>
  <si>
    <t>Sloupek signalizující křížení</t>
  </si>
  <si>
    <t>-2060931326</t>
  </si>
  <si>
    <t>"Počet křížení (silnice, potok) * 2"</t>
  </si>
  <si>
    <t>2*2</t>
  </si>
  <si>
    <t>67</t>
  </si>
  <si>
    <t>-K02</t>
  </si>
  <si>
    <t>Osazení sloupku</t>
  </si>
  <si>
    <t>-1159176861</t>
  </si>
  <si>
    <t>0800</t>
  </si>
  <si>
    <t xml:space="preserve">Stav. díl 8 - trubní vedení                                         </t>
  </si>
  <si>
    <t>48</t>
  </si>
  <si>
    <t>286131130</t>
  </si>
  <si>
    <t>potrubí vodovodní PE100 PN16 SDR11 6 m, 100 m, 63 x 5,8 mm</t>
  </si>
  <si>
    <t>-1001577221</t>
  </si>
  <si>
    <t>trubky z polyetylénu vodovodní potrubí PE PE100  SDR 11 PN16 tyče 6 m,  12 m, návin 100 m 63 x 5,8 mm, tyče + návin</t>
  </si>
  <si>
    <t>"Celková délka potrubí"</t>
  </si>
  <si>
    <t>1301,58</t>
  </si>
  <si>
    <t>49</t>
  </si>
  <si>
    <t>871251121</t>
  </si>
  <si>
    <t>Montáž potrubí z trubek z tlakového polyetylénu otevřený výkop svařovaných vnější průměr do 110 mm</t>
  </si>
  <si>
    <t>-1161605338</t>
  </si>
  <si>
    <t>Montáž potrubí z plastických hmot v otevřeném výkopu, z tlakových trubek polyetylenových PE svařených vnějšího průměru do 110 mm</t>
  </si>
  <si>
    <t>"celková délka potrubí"</t>
  </si>
  <si>
    <t>50</t>
  </si>
  <si>
    <t>422211470</t>
  </si>
  <si>
    <t>šoupátko s PE vevařovacími konci, voda, kat.č.: 4050E2 PN10 DN 50/63 PE 100</t>
  </si>
  <si>
    <t>kus</t>
  </si>
  <si>
    <t>1602706103</t>
  </si>
  <si>
    <t>šoupátka do PN 40 šoupátka z tvárné litiny GGG 400 - DIN 1693 šoupátka s vevařovacími konci pro potrubí PE a PVC pitná voda, neagresívní odpadní voda kat.č.: 4050E2 DN 50/63  PN10</t>
  </si>
  <si>
    <t>"Počet šoupátek na řadu"</t>
  </si>
  <si>
    <t>51</t>
  </si>
  <si>
    <t>891261111</t>
  </si>
  <si>
    <t>Montáž vodovodních šoupátek otevřený výkop DN 100</t>
  </si>
  <si>
    <t>1195566992</t>
  </si>
  <si>
    <t>Montáž vodovodních armatur na potrubí šoupátek v otevřeném výkopu nebo v šachtách s osazením zemní soupravy (bez poklopů) DN 100</t>
  </si>
  <si>
    <t>"Počet šoupat"</t>
  </si>
  <si>
    <t>20</t>
  </si>
  <si>
    <t>422735890</t>
  </si>
  <si>
    <t>hydrant podzemní DN80 PN16 jednoduchý uzávěr, krycí hloubka 1000 mm</t>
  </si>
  <si>
    <t>620332732</t>
  </si>
  <si>
    <t>armatury speciální ostatní do PN 40 hydranty podzemní DN 80, PN 16, tvárná litina, AVK podzemní hydrant jednoduchý uzávěr 12.1.3 výška krytí 1000 mm</t>
  </si>
  <si>
    <t>"Počet hydrantů na řadu (kalník+vzdušník)"</t>
  </si>
  <si>
    <t>1+1</t>
  </si>
  <si>
    <t>36</t>
  </si>
  <si>
    <t>891247111</t>
  </si>
  <si>
    <t>Montáž hydrantů podzemních do DN 80</t>
  </si>
  <si>
    <t>-2132487142</t>
  </si>
  <si>
    <t>Montáž vodovodních armatur na potrubí hydrantů podzemních (bez osazení poklopů) do DN 80</t>
  </si>
  <si>
    <t>24</t>
  </si>
  <si>
    <t>743611211</t>
  </si>
  <si>
    <t>Montáž vodič uzemňovací Cu pásek D do 50 mm2 na povrchu</t>
  </si>
  <si>
    <t>CS ÚRS 2013 01</t>
  </si>
  <si>
    <t>16</t>
  </si>
  <si>
    <t>600731546</t>
  </si>
  <si>
    <t>"Délka vodícího drátu podél potrubí"</t>
  </si>
  <si>
    <t>25</t>
  </si>
  <si>
    <t>341408260</t>
  </si>
  <si>
    <t>vodič silový s Cu jádrem CY H07 V-U 6 mm2</t>
  </si>
  <si>
    <t>32</t>
  </si>
  <si>
    <t>-832039480</t>
  </si>
  <si>
    <t>26</t>
  </si>
  <si>
    <t>R01</t>
  </si>
  <si>
    <t>Modrá výstražná folie</t>
  </si>
  <si>
    <t>-1035020696</t>
  </si>
  <si>
    <t>Modrá výstražná folie šířky 220 mm</t>
  </si>
  <si>
    <t>"délka potrubí"</t>
  </si>
  <si>
    <t>65</t>
  </si>
  <si>
    <t>-K01</t>
  </si>
  <si>
    <t>Montáž výstražné folie</t>
  </si>
  <si>
    <t>1253373633</t>
  </si>
  <si>
    <t>"Délka potrubí"</t>
  </si>
  <si>
    <t>892233111</t>
  </si>
  <si>
    <t>Proplach a dezinfekce vodovodního potrubí
DN 40-70</t>
  </si>
  <si>
    <t xml:space="preserve">m   </t>
  </si>
  <si>
    <t>-510947374</t>
  </si>
  <si>
    <t>22</t>
  </si>
  <si>
    <t>892241111</t>
  </si>
  <si>
    <t>Tlakové zkoušky vodovodního potrubí
DN do 80</t>
  </si>
  <si>
    <t>-1126819686</t>
  </si>
  <si>
    <t>23</t>
  </si>
  <si>
    <t>892372111</t>
  </si>
  <si>
    <t>Zabezpečení konců vodovodního potrubí
při tlakových zkouškách DN &lt;300</t>
  </si>
  <si>
    <t xml:space="preserve">kus </t>
  </si>
  <si>
    <t>1614017825</t>
  </si>
  <si>
    <t>HSV</t>
  </si>
  <si>
    <t>Práce a dodávky HSV</t>
  </si>
  <si>
    <t>9</t>
  </si>
  <si>
    <t>Ostatní konstrukce a práce-bourání</t>
  </si>
  <si>
    <t>99</t>
  </si>
  <si>
    <t>Přesun hmot</t>
  </si>
  <si>
    <t>27</t>
  </si>
  <si>
    <t>998276101</t>
  </si>
  <si>
    <t>Přesun hmot pro trubní vedení z trub z plastických hmot otevřený výkop</t>
  </si>
  <si>
    <t>t</t>
  </si>
  <si>
    <t>2026062291</t>
  </si>
  <si>
    <t>Přesun hmot pro trubní vedení hloubené z trub z plastických hmot nebo sklolaminátových pro vodovody nebo kanalizace v otevřeném výkopu dopravní vzdálenost do 15 m</t>
  </si>
  <si>
    <t>VRN</t>
  </si>
  <si>
    <t>Vedlejší rozpočtové náklady</t>
  </si>
  <si>
    <t>28</t>
  </si>
  <si>
    <t>03730</t>
  </si>
  <si>
    <t xml:space="preserve">Pomocné práce zajišťující nebo zřizující ochranu inž. sítí, 
opatření pro zajištění přejezdů obnažených přípojek a otevřených výkopů, bere se jako celek  1 ks </t>
  </si>
  <si>
    <t>1024</t>
  </si>
  <si>
    <t>-740721759</t>
  </si>
  <si>
    <t>29</t>
  </si>
  <si>
    <t>03731</t>
  </si>
  <si>
    <t>Pomocné práce zajišťující nebo zřizujícízpřístupnění nemovitostí, 
opatření pro zajištění příjezdů a příchodů k nemovitostem oddělených 
výkopem otevřené rýhy pro kanalizaci, 
b</t>
  </si>
  <si>
    <t>43821934</t>
  </si>
  <si>
    <t>30</t>
  </si>
  <si>
    <t>R12</t>
  </si>
  <si>
    <t>Vytyčení podzemních vedení (elektrika, veřejné osvětlení, telefon, kanalizace, plyn)</t>
  </si>
  <si>
    <t>ks</t>
  </si>
  <si>
    <t>512</t>
  </si>
  <si>
    <t>-1566467257</t>
  </si>
  <si>
    <t>Vytyčení podzemních vedení</t>
  </si>
  <si>
    <t>02 - Řad A1</t>
  </si>
  <si>
    <t>919735113</t>
  </si>
  <si>
    <t>Řezání stávajícího živičného krytu hl do 150 mm</t>
  </si>
  <si>
    <t>269319499</t>
  </si>
  <si>
    <t>Řezání stávajícího živičného krytu nebo podkladu hloubky přes 100 do 150 mm</t>
  </si>
  <si>
    <t>"Délka výkopuv silnici * 2"</t>
  </si>
  <si>
    <t>211,17*2</t>
  </si>
  <si>
    <t>113107165</t>
  </si>
  <si>
    <t>Odstranění podkladu pl přes 50 do 200 m2 z kameniva drceného tl 500 mm</t>
  </si>
  <si>
    <t>m2</t>
  </si>
  <si>
    <t>-1056782885</t>
  </si>
  <si>
    <t>Odstranění podkladů nebo krytů s přemístěním hmot na skládku na vzdálenost do 20 m nebo s naložením na dopravní prostředek v ploše jednotlivě přes 50 m2 do 200 m2 z kameniva hrubého drceného, o tl. vrstvy přes 400 do 500 mm</t>
  </si>
  <si>
    <t>"Délka výkopu v silnici * šířka 1m"</t>
  </si>
  <si>
    <t>211,17*1</t>
  </si>
  <si>
    <t>113107183</t>
  </si>
  <si>
    <t>Odstranění podkladu pl přes 50 do 200 m2 živičných tl 150 mm</t>
  </si>
  <si>
    <t>701261091</t>
  </si>
  <si>
    <t>Odstranění podkladů nebo krytů s přemístěním hmot na skládku na vzdálenost do 20 m nebo s naložením na dopravní prostředek v ploše jednotlivě přes 50 m2 do 200 m2 živičných, o tl. vrstvy přes 100 do 150 mm</t>
  </si>
  <si>
    <t>113151114</t>
  </si>
  <si>
    <t>Odstranění živičného krytu frézováním pl do 500 m2 tl 50 mm s naložením</t>
  </si>
  <si>
    <t>1715098293</t>
  </si>
  <si>
    <t>Odstranění živičného podkladu nebo krytu frézováním s naložením na dopravní prostředek ploch do 500 m2 na jednom objektu nebo při provádění pruhu šířky do 750 mm tl. 50 mm</t>
  </si>
  <si>
    <t>132201202</t>
  </si>
  <si>
    <t>Hloubení rýh š do 2000 mm v hornině tř. 3 objemu do 1000 m3</t>
  </si>
  <si>
    <t>395570729</t>
  </si>
  <si>
    <t>Hloubení zapažených i nezapažených rýh šířky přes 600 do 2 000 mm s urovnáním dna do předepsaného profilu a spádu v hornině tř. 3 přes 100 do 1 000 m3</t>
  </si>
  <si>
    <t>"60% z celkové kubatury-kubatury silnice"</t>
  </si>
  <si>
    <t>(((211,17)*1,35*1)-147,8)*0,6</t>
  </si>
  <si>
    <t>-1184667414</t>
  </si>
  <si>
    <t>82,368*0,2</t>
  </si>
  <si>
    <t>14</t>
  </si>
  <si>
    <t>132301201</t>
  </si>
  <si>
    <t>Hloubení rýh š do 2000 mm v hornině tř. 4 objemu do 100 m3</t>
  </si>
  <si>
    <t>1845702038</t>
  </si>
  <si>
    <t>Hloubení zapažených i nezapažených rýh šířky přes 600 do 2 000 mm s urovnáním dna do předepsaného profilu a spádu v hornině tř. 4 do 100 m3</t>
  </si>
  <si>
    <t>"15% z celkové kubatury-kubatury silnice"</t>
  </si>
  <si>
    <t>(((211,17)*1,35*1)-147,8)*0,15</t>
  </si>
  <si>
    <t>334065368</t>
  </si>
  <si>
    <t>20,592*0,2</t>
  </si>
  <si>
    <t>599620174</t>
  </si>
  <si>
    <t>"5% z celkové kubatury hornin-kubatury silnice"</t>
  </si>
  <si>
    <t>(((211,17)*1,35*1)-147,8)*0,05</t>
  </si>
  <si>
    <t>1845155756</t>
  </si>
  <si>
    <t>73,904+21,117</t>
  </si>
  <si>
    <t>2101665518</t>
  </si>
  <si>
    <t>18</t>
  </si>
  <si>
    <t>-2117683520</t>
  </si>
  <si>
    <t>"((hloubka výkopu-výška silnice)-výška obsypu) * šířka výkopu * délka výkopu řadu"</t>
  </si>
  <si>
    <t>((1,35-0,7)-0,35)*1*(211,17)</t>
  </si>
  <si>
    <t>19</t>
  </si>
  <si>
    <t>2012476834</t>
  </si>
  <si>
    <t>"(šířka výkopu * výška obsypu * délka výkopu) - objem potrubí"</t>
  </si>
  <si>
    <t>(1*0,35*(211,17))-(3,14*0,003*0,003*(211,17))</t>
  </si>
  <si>
    <t>-1659779685</t>
  </si>
  <si>
    <t>81,018+23,15</t>
  </si>
  <si>
    <t>302178418</t>
  </si>
  <si>
    <t>(211,17)*0,1*1</t>
  </si>
  <si>
    <t>-1294123205</t>
  </si>
  <si>
    <t>211,17</t>
  </si>
  <si>
    <t>-1824183435</t>
  </si>
  <si>
    <t>33</t>
  </si>
  <si>
    <t>734591075</t>
  </si>
  <si>
    <t>34</t>
  </si>
  <si>
    <t>57301514</t>
  </si>
  <si>
    <t>35</t>
  </si>
  <si>
    <t>212310763</t>
  </si>
  <si>
    <t>-350618880</t>
  </si>
  <si>
    <t>357701401</t>
  </si>
  <si>
    <t>-2065080729</t>
  </si>
  <si>
    <t>1982617104</t>
  </si>
  <si>
    <t>"Počet hydrantů na řadu (kalník)"</t>
  </si>
  <si>
    <t>-1306851754</t>
  </si>
  <si>
    <t>40</t>
  </si>
  <si>
    <t>-1033661731</t>
  </si>
  <si>
    <t>134764207</t>
  </si>
  <si>
    <t>1509040414</t>
  </si>
  <si>
    <t>564681111</t>
  </si>
  <si>
    <t>Podklad z kameniva hrubého drceného vel. 63-125 mm tl 300 mm</t>
  </si>
  <si>
    <t>1209706003</t>
  </si>
  <si>
    <t>Podklad z kameniva hrubého drceného vel. 63-125 mm, s rozprostřením a zhutněním, po zhutnění tl. 300 mm</t>
  </si>
  <si>
    <t>6</t>
  </si>
  <si>
    <t>564861111</t>
  </si>
  <si>
    <t>Podklad ze štěrkodrtě ŠD tl 200 mm</t>
  </si>
  <si>
    <t>-1647521360</t>
  </si>
  <si>
    <t>Podklad ze štěrkodrti ŠD s rozprostřením a zhutněním, po zhutnění tl. 200 mm</t>
  </si>
  <si>
    <t>7</t>
  </si>
  <si>
    <t>576146311</t>
  </si>
  <si>
    <t>Asfaltový koberec otevřený AKO 16 (AKOH) tl 50 mm š do 3 m z nemodifikovaného asfaltu</t>
  </si>
  <si>
    <t>-1182840953</t>
  </si>
  <si>
    <t>Asfaltový koberec otevřený AKO 16 (AKOH) s rozprostřením a se zhutněním z nemodifikovaného asfaltu v pruhu šířky do 3 m, po zhutnění tl. 50 mm</t>
  </si>
  <si>
    <t>577144111</t>
  </si>
  <si>
    <t>Asfaltový beton vrstva obrusná ACO 11 (ABS) tř. I tl 50 mm š do 3 m z nemodifikovaného asfaltu</t>
  </si>
  <si>
    <t>-1980805831</t>
  </si>
  <si>
    <t>Asfaltový beton vrstva obrusná ACO 11 (ABS) s rozprostřením a se zhutněním z nemodifikovaného asfaltu v pruhu šířky do 3 m tř. I, po zhutnění tl. 50 mm</t>
  </si>
  <si>
    <t>577146111</t>
  </si>
  <si>
    <t>Asfaltový beton vrstva ložní ACL 22 (ABVH) tl 50 mm š do 3 m z nemodifikovaného asfaltu</t>
  </si>
  <si>
    <t>-745899351</t>
  </si>
  <si>
    <t>Asfaltový beton vrstva ložní ACL 22 (ABVH) s rozprostřením a zhutněním z nemodifikovaného asfaltu v pruhu šířky do 3 m, po zhutnění tl. 50 mm</t>
  </si>
  <si>
    <t>43</t>
  </si>
  <si>
    <t>1871551994</t>
  </si>
  <si>
    <t>654282857</t>
  </si>
  <si>
    <t>921729664</t>
  </si>
  <si>
    <t>-1934309080</t>
  </si>
  <si>
    <t>03 - Ostatní náklady</t>
  </si>
  <si>
    <t xml:space="preserve">0000 - * ZEMNÍ PRÁCE                                         </t>
  </si>
  <si>
    <t xml:space="preserve">    0 - Zařízení staveniště</t>
  </si>
  <si>
    <t>0000</t>
  </si>
  <si>
    <t xml:space="preserve">* ZEMNÍ PRÁCE                                         </t>
  </si>
  <si>
    <t xml:space="preserve">       -55</t>
  </si>
  <si>
    <t>náklady na ochranu stávajících inženýrských sítí</t>
  </si>
  <si>
    <t>262144</t>
  </si>
  <si>
    <t>1460761392</t>
  </si>
  <si>
    <t xml:space="preserve">       -57</t>
  </si>
  <si>
    <t>náklady na geodetické zaměření skutečného stavu</t>
  </si>
  <si>
    <t>475946082</t>
  </si>
  <si>
    <t>Zařízení staveniště</t>
  </si>
  <si>
    <t>0307365</t>
  </si>
  <si>
    <t xml:space="preserve">Zařízení staveniště - zřízení staveniště               
</t>
  </si>
  <si>
    <t>-124093495</t>
  </si>
  <si>
    <t>Zařízení staveniště - zřízení staveniště</t>
  </si>
  <si>
    <t>04 - Vodovodní přípojky</t>
  </si>
  <si>
    <t>1607436102</t>
  </si>
  <si>
    <t>56,927*0,2</t>
  </si>
  <si>
    <t>2006882398</t>
  </si>
  <si>
    <t>"45% z celkové kubatury"</t>
  </si>
  <si>
    <t>56,927*0,45</t>
  </si>
  <si>
    <t>-1608179575</t>
  </si>
  <si>
    <t>"50% z hloubení rýh v hornině tř.3"</t>
  </si>
  <si>
    <t>25,617*0,5</t>
  </si>
  <si>
    <t>-2124933076</t>
  </si>
  <si>
    <t>"30% z celkové kubatury"</t>
  </si>
  <si>
    <t>56,927*0,3</t>
  </si>
  <si>
    <t>-912847294</t>
  </si>
  <si>
    <t>"50% z hloubení rýh v hornině tř.4"</t>
  </si>
  <si>
    <t>17,078*0,5</t>
  </si>
  <si>
    <t>11</t>
  </si>
  <si>
    <t>-203949311</t>
  </si>
  <si>
    <t>56,927*0,05</t>
  </si>
  <si>
    <t>161101101</t>
  </si>
  <si>
    <t>Svislé přemístění výkopku z horniny 1-4
při hloubce výkopu &gt;1,0-2,5m</t>
  </si>
  <si>
    <t>-1872319758</t>
  </si>
  <si>
    <t>"délka výkopu přípojek * hloubka výkopu * šířka výkopu"</t>
  </si>
  <si>
    <t>(23,46+20,33)*1,3*1</t>
  </si>
  <si>
    <t>-761701373</t>
  </si>
  <si>
    <t>15,325+4,379</t>
  </si>
  <si>
    <t>-1086078430</t>
  </si>
  <si>
    <t>-132375306</t>
  </si>
  <si>
    <t>"(hloubka výkopu-výška obsypu) * šířka výkopu * délka výkopu přípojek"</t>
  </si>
  <si>
    <t>(1,3-0,35)*1*(23,46+20,33)</t>
  </si>
  <si>
    <t>-618867939</t>
  </si>
  <si>
    <t>"(šířka výkopu * výška obsypu * délka výkopu přípojek) - objem potrubí"</t>
  </si>
  <si>
    <t>(1*0,35*(23,46+20,33))-(3,14*0,003*0,003*(23,46+20,33))</t>
  </si>
  <si>
    <t>17</t>
  </si>
  <si>
    <t>2108208036</t>
  </si>
  <si>
    <t>1309087351</t>
  </si>
  <si>
    <t>"Celková délka výkopu řadu+přípojek * lože tl.100mm * šířka výkopu"</t>
  </si>
  <si>
    <t>(23,46+20,33)*0,1*1</t>
  </si>
  <si>
    <t>-1700072765</t>
  </si>
  <si>
    <t>"délka přípojek po veřejných pozemcích"</t>
  </si>
  <si>
    <t>23,46+20,33</t>
  </si>
  <si>
    <t>422735370</t>
  </si>
  <si>
    <t>navrtávací pasy HAKU se závitovým výstupem z tvárné litiny, pro vodovodní PE a PVC potrubí 63-1”</t>
  </si>
  <si>
    <t>-1099634143</t>
  </si>
  <si>
    <t>armatury speciální ostatní do PN 40 pasy navrtávací HAKU se závitovým výstupem pro vodovodní PE a PVC potrubí 63-1”</t>
  </si>
  <si>
    <t>"Počet domovních přípojek DN25"</t>
  </si>
  <si>
    <t>9+8</t>
  </si>
  <si>
    <t>893811161</t>
  </si>
  <si>
    <t>Osazení vodoměrné šachty kruhové z PP samonosné pro běžné zatížení průměru do 1,2 m hloubky do 1,2 m</t>
  </si>
  <si>
    <t>1080852113</t>
  </si>
  <si>
    <t>Osazení vodoměrné šachty z polypropylenu PP samonosné pro běžné zatížení kruhové, průměru D do 1,2 m, světlé hloubky do 1,2 m</t>
  </si>
  <si>
    <t>"počet domovních přípojek"</t>
  </si>
  <si>
    <t>562305610</t>
  </si>
  <si>
    <t xml:space="preserve">šachta vodoměrná kruhová typ VŠK5 s vystrojením - včetně výztuhy 1,0/1,2 m </t>
  </si>
  <si>
    <t>-2019669511</t>
  </si>
  <si>
    <t>materiál stavební instalační z plastů šachty vodoměrné šachty na obetonování - kruhové typ VŠK5 průměr/ výška (m) 1,0/1,2 s vystrojením</t>
  </si>
  <si>
    <t>286110040</t>
  </si>
  <si>
    <t>trubka pevná plastová pro rozvod teplé a studené vody l = 3 m DN 25 32x3,6 mm</t>
  </si>
  <si>
    <t>1133574717</t>
  </si>
  <si>
    <t>trubky z polyvinylchloridu trouby a tvarovky pro rozvod teplé a studené vody GIRPI SYSTÉM´O,  PVC-C, lepené spoje trubky pevné DN 25  32x3,6 mm, l = 3 m, PN/SDR 25/9</t>
  </si>
  <si>
    <t>P</t>
  </si>
  <si>
    <t>Poznámka k položce:
Glynwed, katalogové číslo :TUBHT323</t>
  </si>
  <si>
    <t>"Délka domovních přípojek po veřejných pozemcích"</t>
  </si>
  <si>
    <t>1,2+6,7+0,85+1,43+2,11+2,39+2,56+3+3,22+20,33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</si>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</sst>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8"/>
      <color theme="10"/>
      <name val="Trebuchet MS"/>
      <family val="0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4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30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>
      <alignment horizontal="left" vertical="center"/>
    </xf>
    <xf numFmtId="0" fontId="29" fillId="0" borderId="30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top" wrapText="1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76E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613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BBC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233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343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D76E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9613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4BBC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8233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 descr="C:\KROSplusData\System\Temp\rad8343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zoomScalePageLayoutView="0" workbookViewId="0" topLeftCell="A1">
      <pane ySplit="1" topLeftCell="A61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12" t="s">
        <v>0</v>
      </c>
      <c r="B1" s="213"/>
      <c r="C1" s="213"/>
      <c r="D1" s="214" t="s">
        <v>1</v>
      </c>
      <c r="E1" s="213"/>
      <c r="F1" s="213"/>
      <c r="G1" s="213"/>
      <c r="H1" s="213"/>
      <c r="I1" s="213"/>
      <c r="J1" s="213"/>
      <c r="K1" s="215" t="s">
        <v>571</v>
      </c>
      <c r="L1" s="215"/>
      <c r="M1" s="215"/>
      <c r="N1" s="215"/>
      <c r="O1" s="215"/>
      <c r="P1" s="215"/>
      <c r="Q1" s="215"/>
      <c r="R1" s="215"/>
      <c r="S1" s="215"/>
      <c r="T1" s="213"/>
      <c r="U1" s="213"/>
      <c r="V1" s="213"/>
      <c r="W1" s="215" t="s">
        <v>572</v>
      </c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0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91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310" t="s">
        <v>14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11"/>
      <c r="AQ5" s="13"/>
      <c r="BE5" s="319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22" t="s">
        <v>17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11"/>
      <c r="AQ6" s="13"/>
      <c r="BE6" s="292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292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292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92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292"/>
      <c r="BS10" s="6" t="s">
        <v>18</v>
      </c>
    </row>
    <row r="11" spans="2:71" s="2" customFormat="1" ht="18.7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292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92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292"/>
      <c r="BS13" s="6" t="s">
        <v>18</v>
      </c>
    </row>
    <row r="14" spans="2:71" s="2" customFormat="1" ht="13.5" customHeight="1">
      <c r="B14" s="10"/>
      <c r="C14" s="11"/>
      <c r="D14" s="11"/>
      <c r="E14" s="323" t="s">
        <v>33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292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92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292"/>
      <c r="BS16" s="6" t="s">
        <v>4</v>
      </c>
    </row>
    <row r="17" spans="2:71" s="2" customFormat="1" ht="18.7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292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92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92"/>
      <c r="BS19" s="6" t="s">
        <v>6</v>
      </c>
    </row>
    <row r="20" spans="2:71" s="2" customFormat="1" ht="13.5" customHeight="1">
      <c r="B20" s="10"/>
      <c r="C20" s="11"/>
      <c r="D20" s="11"/>
      <c r="E20" s="324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11"/>
      <c r="AP20" s="11"/>
      <c r="AQ20" s="13"/>
      <c r="BE20" s="292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92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92"/>
    </row>
    <row r="23" spans="2:57" s="6" customFormat="1" ht="26.25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5">
        <f>ROUND($AG$51,2)</f>
        <v>0</v>
      </c>
      <c r="AL23" s="326"/>
      <c r="AM23" s="326"/>
      <c r="AN23" s="326"/>
      <c r="AO23" s="326"/>
      <c r="AP23" s="24"/>
      <c r="AQ23" s="27"/>
      <c r="BE23" s="31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14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27" t="s">
        <v>39</v>
      </c>
      <c r="M25" s="309"/>
      <c r="N25" s="309"/>
      <c r="O25" s="309"/>
      <c r="P25" s="24"/>
      <c r="Q25" s="24"/>
      <c r="R25" s="24"/>
      <c r="S25" s="24"/>
      <c r="T25" s="24"/>
      <c r="U25" s="24"/>
      <c r="V25" s="24"/>
      <c r="W25" s="327" t="s">
        <v>40</v>
      </c>
      <c r="X25" s="309"/>
      <c r="Y25" s="309"/>
      <c r="Z25" s="309"/>
      <c r="AA25" s="309"/>
      <c r="AB25" s="309"/>
      <c r="AC25" s="309"/>
      <c r="AD25" s="309"/>
      <c r="AE25" s="309"/>
      <c r="AF25" s="24"/>
      <c r="AG25" s="24"/>
      <c r="AH25" s="24"/>
      <c r="AI25" s="24"/>
      <c r="AJ25" s="24"/>
      <c r="AK25" s="327" t="s">
        <v>41</v>
      </c>
      <c r="AL25" s="309"/>
      <c r="AM25" s="309"/>
      <c r="AN25" s="309"/>
      <c r="AO25" s="309"/>
      <c r="AP25" s="24"/>
      <c r="AQ25" s="27"/>
      <c r="BE25" s="314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316">
        <v>0.21</v>
      </c>
      <c r="M26" s="317"/>
      <c r="N26" s="317"/>
      <c r="O26" s="317"/>
      <c r="P26" s="30"/>
      <c r="Q26" s="30"/>
      <c r="R26" s="30"/>
      <c r="S26" s="30"/>
      <c r="T26" s="30"/>
      <c r="U26" s="30"/>
      <c r="V26" s="30"/>
      <c r="W26" s="318">
        <f>ROUND($AZ$51,2)</f>
        <v>0</v>
      </c>
      <c r="X26" s="317"/>
      <c r="Y26" s="317"/>
      <c r="Z26" s="317"/>
      <c r="AA26" s="317"/>
      <c r="AB26" s="317"/>
      <c r="AC26" s="317"/>
      <c r="AD26" s="317"/>
      <c r="AE26" s="317"/>
      <c r="AF26" s="30"/>
      <c r="AG26" s="30"/>
      <c r="AH26" s="30"/>
      <c r="AI26" s="30"/>
      <c r="AJ26" s="30"/>
      <c r="AK26" s="318">
        <f>ROUND($AV$51,2)</f>
        <v>0</v>
      </c>
      <c r="AL26" s="317"/>
      <c r="AM26" s="317"/>
      <c r="AN26" s="317"/>
      <c r="AO26" s="317"/>
      <c r="AP26" s="30"/>
      <c r="AQ26" s="31"/>
      <c r="BE26" s="320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316">
        <v>0.15</v>
      </c>
      <c r="M27" s="317"/>
      <c r="N27" s="317"/>
      <c r="O27" s="317"/>
      <c r="P27" s="30"/>
      <c r="Q27" s="30"/>
      <c r="R27" s="30"/>
      <c r="S27" s="30"/>
      <c r="T27" s="30"/>
      <c r="U27" s="30"/>
      <c r="V27" s="30"/>
      <c r="W27" s="318">
        <f>ROUND($BA$51,2)</f>
        <v>0</v>
      </c>
      <c r="X27" s="317"/>
      <c r="Y27" s="317"/>
      <c r="Z27" s="317"/>
      <c r="AA27" s="317"/>
      <c r="AB27" s="317"/>
      <c r="AC27" s="317"/>
      <c r="AD27" s="317"/>
      <c r="AE27" s="317"/>
      <c r="AF27" s="30"/>
      <c r="AG27" s="30"/>
      <c r="AH27" s="30"/>
      <c r="AI27" s="30"/>
      <c r="AJ27" s="30"/>
      <c r="AK27" s="318">
        <f>ROUND($AW$51,2)</f>
        <v>0</v>
      </c>
      <c r="AL27" s="317"/>
      <c r="AM27" s="317"/>
      <c r="AN27" s="317"/>
      <c r="AO27" s="317"/>
      <c r="AP27" s="30"/>
      <c r="AQ27" s="31"/>
      <c r="BE27" s="320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316">
        <v>0.21</v>
      </c>
      <c r="M28" s="317"/>
      <c r="N28" s="317"/>
      <c r="O28" s="317"/>
      <c r="P28" s="30"/>
      <c r="Q28" s="30"/>
      <c r="R28" s="30"/>
      <c r="S28" s="30"/>
      <c r="T28" s="30"/>
      <c r="U28" s="30"/>
      <c r="V28" s="30"/>
      <c r="W28" s="318">
        <f>ROUND($BB$51,2)</f>
        <v>0</v>
      </c>
      <c r="X28" s="317"/>
      <c r="Y28" s="317"/>
      <c r="Z28" s="317"/>
      <c r="AA28" s="317"/>
      <c r="AB28" s="317"/>
      <c r="AC28" s="317"/>
      <c r="AD28" s="317"/>
      <c r="AE28" s="317"/>
      <c r="AF28" s="30"/>
      <c r="AG28" s="30"/>
      <c r="AH28" s="30"/>
      <c r="AI28" s="30"/>
      <c r="AJ28" s="30"/>
      <c r="AK28" s="318">
        <v>0</v>
      </c>
      <c r="AL28" s="317"/>
      <c r="AM28" s="317"/>
      <c r="AN28" s="317"/>
      <c r="AO28" s="317"/>
      <c r="AP28" s="30"/>
      <c r="AQ28" s="31"/>
      <c r="BE28" s="320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316">
        <v>0.15</v>
      </c>
      <c r="M29" s="317"/>
      <c r="N29" s="317"/>
      <c r="O29" s="317"/>
      <c r="P29" s="30"/>
      <c r="Q29" s="30"/>
      <c r="R29" s="30"/>
      <c r="S29" s="30"/>
      <c r="T29" s="30"/>
      <c r="U29" s="30"/>
      <c r="V29" s="30"/>
      <c r="W29" s="318">
        <f>ROUND($BC$51,2)</f>
        <v>0</v>
      </c>
      <c r="X29" s="317"/>
      <c r="Y29" s="317"/>
      <c r="Z29" s="317"/>
      <c r="AA29" s="317"/>
      <c r="AB29" s="317"/>
      <c r="AC29" s="317"/>
      <c r="AD29" s="317"/>
      <c r="AE29" s="317"/>
      <c r="AF29" s="30"/>
      <c r="AG29" s="30"/>
      <c r="AH29" s="30"/>
      <c r="AI29" s="30"/>
      <c r="AJ29" s="30"/>
      <c r="AK29" s="318">
        <v>0</v>
      </c>
      <c r="AL29" s="317"/>
      <c r="AM29" s="317"/>
      <c r="AN29" s="317"/>
      <c r="AO29" s="317"/>
      <c r="AP29" s="30"/>
      <c r="AQ29" s="31"/>
      <c r="BE29" s="320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316">
        <v>0</v>
      </c>
      <c r="M30" s="317"/>
      <c r="N30" s="317"/>
      <c r="O30" s="317"/>
      <c r="P30" s="30"/>
      <c r="Q30" s="30"/>
      <c r="R30" s="30"/>
      <c r="S30" s="30"/>
      <c r="T30" s="30"/>
      <c r="U30" s="30"/>
      <c r="V30" s="30"/>
      <c r="W30" s="318">
        <f>ROUND($BD$51,2)</f>
        <v>0</v>
      </c>
      <c r="X30" s="317"/>
      <c r="Y30" s="317"/>
      <c r="Z30" s="317"/>
      <c r="AA30" s="317"/>
      <c r="AB30" s="317"/>
      <c r="AC30" s="317"/>
      <c r="AD30" s="317"/>
      <c r="AE30" s="317"/>
      <c r="AF30" s="30"/>
      <c r="AG30" s="30"/>
      <c r="AH30" s="30"/>
      <c r="AI30" s="30"/>
      <c r="AJ30" s="30"/>
      <c r="AK30" s="318">
        <v>0</v>
      </c>
      <c r="AL30" s="317"/>
      <c r="AM30" s="317"/>
      <c r="AN30" s="317"/>
      <c r="AO30" s="317"/>
      <c r="AP30" s="30"/>
      <c r="AQ30" s="31"/>
      <c r="BE30" s="320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14"/>
    </row>
    <row r="32" spans="2:57" s="6" customFormat="1" ht="26.25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303" t="s">
        <v>50</v>
      </c>
      <c r="Y32" s="300"/>
      <c r="Z32" s="300"/>
      <c r="AA32" s="300"/>
      <c r="AB32" s="300"/>
      <c r="AC32" s="34"/>
      <c r="AD32" s="34"/>
      <c r="AE32" s="34"/>
      <c r="AF32" s="34"/>
      <c r="AG32" s="34"/>
      <c r="AH32" s="34"/>
      <c r="AI32" s="34"/>
      <c r="AJ32" s="34"/>
      <c r="AK32" s="304">
        <f>SUM($AK$23:$AK$30)</f>
        <v>0</v>
      </c>
      <c r="AL32" s="300"/>
      <c r="AM32" s="300"/>
      <c r="AN32" s="300"/>
      <c r="AO32" s="305"/>
      <c r="AP32" s="32"/>
      <c r="AQ32" s="37"/>
      <c r="BE32" s="31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2015-10-7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306" t="str">
        <f>$K$6</f>
        <v>Vodovod Čáslavsko-Kopaniny</v>
      </c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Čáslavsko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308" t="str">
        <f>IF($AN$8="","",$AN$8)</f>
        <v>07.10.2015</v>
      </c>
      <c r="AN44" s="30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Obec Čáslavsko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310" t="str">
        <f>IF($E$17="","",$E$17)</f>
        <v>3e-Projektování Pelhřimov s.r.o.</v>
      </c>
      <c r="AN46" s="309"/>
      <c r="AO46" s="309"/>
      <c r="AP46" s="309"/>
      <c r="AQ46" s="24"/>
      <c r="AR46" s="43"/>
      <c r="AS46" s="311" t="s">
        <v>52</v>
      </c>
      <c r="AT46" s="312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13"/>
      <c r="AT47" s="314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15"/>
      <c r="AT48" s="309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99" t="s">
        <v>53</v>
      </c>
      <c r="D49" s="300"/>
      <c r="E49" s="300"/>
      <c r="F49" s="300"/>
      <c r="G49" s="300"/>
      <c r="H49" s="34"/>
      <c r="I49" s="301" t="s">
        <v>54</v>
      </c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2" t="s">
        <v>55</v>
      </c>
      <c r="AH49" s="300"/>
      <c r="AI49" s="300"/>
      <c r="AJ49" s="300"/>
      <c r="AK49" s="300"/>
      <c r="AL49" s="300"/>
      <c r="AM49" s="300"/>
      <c r="AN49" s="301" t="s">
        <v>56</v>
      </c>
      <c r="AO49" s="300"/>
      <c r="AP49" s="300"/>
      <c r="AQ49" s="57" t="s">
        <v>57</v>
      </c>
      <c r="AR49" s="43"/>
      <c r="AS49" s="58" t="s">
        <v>58</v>
      </c>
      <c r="AT49" s="59" t="s">
        <v>59</v>
      </c>
      <c r="AU49" s="59" t="s">
        <v>60</v>
      </c>
      <c r="AV49" s="59" t="s">
        <v>61</v>
      </c>
      <c r="AW49" s="59" t="s">
        <v>62</v>
      </c>
      <c r="AX49" s="59" t="s">
        <v>63</v>
      </c>
      <c r="AY49" s="59" t="s">
        <v>64</v>
      </c>
      <c r="AZ49" s="59" t="s">
        <v>65</v>
      </c>
      <c r="BA49" s="59" t="s">
        <v>66</v>
      </c>
      <c r="BB49" s="59" t="s">
        <v>67</v>
      </c>
      <c r="BC49" s="59" t="s">
        <v>68</v>
      </c>
      <c r="BD49" s="60" t="s">
        <v>69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70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97">
        <f>ROUND(SUM($AG$52:$AG$55),2)</f>
        <v>0</v>
      </c>
      <c r="AH51" s="298"/>
      <c r="AI51" s="298"/>
      <c r="AJ51" s="298"/>
      <c r="AK51" s="298"/>
      <c r="AL51" s="298"/>
      <c r="AM51" s="298"/>
      <c r="AN51" s="297">
        <f>SUM($AG$51,$AT$51)</f>
        <v>0</v>
      </c>
      <c r="AO51" s="298"/>
      <c r="AP51" s="298"/>
      <c r="AQ51" s="66"/>
      <c r="AR51" s="50"/>
      <c r="AS51" s="67">
        <f>ROUND(SUM($AS$52:$AS$55),2)</f>
        <v>0</v>
      </c>
      <c r="AT51" s="68">
        <f>ROUND(SUM($AV$51:$AW$51),2)</f>
        <v>0</v>
      </c>
      <c r="AU51" s="69">
        <f>ROUND(SUM($AU$52:$AU$55),5)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ROUND(SUM($AZ$52:$AZ$55),2)</f>
        <v>0</v>
      </c>
      <c r="BA51" s="68">
        <f>ROUND(SUM($BA$52:$BA$55),2)</f>
        <v>0</v>
      </c>
      <c r="BB51" s="68">
        <f>ROUND(SUM($BB$52:$BB$55),2)</f>
        <v>0</v>
      </c>
      <c r="BC51" s="68">
        <f>ROUND(SUM($BC$52:$BC$55),2)</f>
        <v>0</v>
      </c>
      <c r="BD51" s="70">
        <f>ROUND(SUM($BD$52:$BD$55),2)</f>
        <v>0</v>
      </c>
      <c r="BS51" s="47" t="s">
        <v>71</v>
      </c>
      <c r="BT51" s="47" t="s">
        <v>72</v>
      </c>
      <c r="BU51" s="71" t="s">
        <v>73</v>
      </c>
      <c r="BV51" s="47" t="s">
        <v>74</v>
      </c>
      <c r="BW51" s="47" t="s">
        <v>5</v>
      </c>
      <c r="BX51" s="47" t="s">
        <v>75</v>
      </c>
    </row>
    <row r="52" spans="1:91" s="72" customFormat="1" ht="27.75" customHeight="1">
      <c r="A52" s="208" t="s">
        <v>573</v>
      </c>
      <c r="B52" s="73"/>
      <c r="C52" s="74"/>
      <c r="D52" s="295" t="s">
        <v>76</v>
      </c>
      <c r="E52" s="296"/>
      <c r="F52" s="296"/>
      <c r="G52" s="296"/>
      <c r="H52" s="296"/>
      <c r="I52" s="74"/>
      <c r="J52" s="295" t="s">
        <v>77</v>
      </c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3">
        <f>'01 - Řad A'!$J$27</f>
        <v>0</v>
      </c>
      <c r="AH52" s="294"/>
      <c r="AI52" s="294"/>
      <c r="AJ52" s="294"/>
      <c r="AK52" s="294"/>
      <c r="AL52" s="294"/>
      <c r="AM52" s="294"/>
      <c r="AN52" s="293">
        <f>SUM($AG$52,$AT$52)</f>
        <v>0</v>
      </c>
      <c r="AO52" s="294"/>
      <c r="AP52" s="294"/>
      <c r="AQ52" s="75" t="s">
        <v>78</v>
      </c>
      <c r="AR52" s="76"/>
      <c r="AS52" s="77">
        <v>0</v>
      </c>
      <c r="AT52" s="78">
        <f>ROUND(SUM($AV$52:$AW$52),2)</f>
        <v>0</v>
      </c>
      <c r="AU52" s="79">
        <f>'01 - Řad A'!$P$84</f>
        <v>0</v>
      </c>
      <c r="AV52" s="78">
        <f>'01 - Řad A'!$J$30</f>
        <v>0</v>
      </c>
      <c r="AW52" s="78">
        <f>'01 - Řad A'!$J$31</f>
        <v>0</v>
      </c>
      <c r="AX52" s="78">
        <f>'01 - Řad A'!$J$32</f>
        <v>0</v>
      </c>
      <c r="AY52" s="78">
        <f>'01 - Řad A'!$J$33</f>
        <v>0</v>
      </c>
      <c r="AZ52" s="78">
        <f>'01 - Řad A'!$F$30</f>
        <v>0</v>
      </c>
      <c r="BA52" s="78">
        <f>'01 - Řad A'!$F$31</f>
        <v>0</v>
      </c>
      <c r="BB52" s="78">
        <f>'01 - Řad A'!$F$32</f>
        <v>0</v>
      </c>
      <c r="BC52" s="78">
        <f>'01 - Řad A'!$F$33</f>
        <v>0</v>
      </c>
      <c r="BD52" s="80">
        <f>'01 - Řad A'!$F$34</f>
        <v>0</v>
      </c>
      <c r="BT52" s="72" t="s">
        <v>21</v>
      </c>
      <c r="BV52" s="72" t="s">
        <v>74</v>
      </c>
      <c r="BW52" s="72" t="s">
        <v>79</v>
      </c>
      <c r="BX52" s="72" t="s">
        <v>5</v>
      </c>
      <c r="CM52" s="72" t="s">
        <v>80</v>
      </c>
    </row>
    <row r="53" spans="1:91" s="72" customFormat="1" ht="27.75" customHeight="1">
      <c r="A53" s="208" t="s">
        <v>573</v>
      </c>
      <c r="B53" s="73"/>
      <c r="C53" s="74"/>
      <c r="D53" s="295" t="s">
        <v>81</v>
      </c>
      <c r="E53" s="296"/>
      <c r="F53" s="296"/>
      <c r="G53" s="296"/>
      <c r="H53" s="296"/>
      <c r="I53" s="74"/>
      <c r="J53" s="295" t="s">
        <v>82</v>
      </c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3">
        <f>'02 - Řad A1'!$J$27</f>
        <v>0</v>
      </c>
      <c r="AH53" s="294"/>
      <c r="AI53" s="294"/>
      <c r="AJ53" s="294"/>
      <c r="AK53" s="294"/>
      <c r="AL53" s="294"/>
      <c r="AM53" s="294"/>
      <c r="AN53" s="293">
        <f>SUM($AG$53,$AT$53)</f>
        <v>0</v>
      </c>
      <c r="AO53" s="294"/>
      <c r="AP53" s="294"/>
      <c r="AQ53" s="75" t="s">
        <v>78</v>
      </c>
      <c r="AR53" s="76"/>
      <c r="AS53" s="77">
        <v>0</v>
      </c>
      <c r="AT53" s="78">
        <f>ROUND(SUM($AV$53:$AW$53),2)</f>
        <v>0</v>
      </c>
      <c r="AU53" s="79">
        <f>'02 - Řad A1'!$P$84</f>
        <v>0</v>
      </c>
      <c r="AV53" s="78">
        <f>'02 - Řad A1'!$J$30</f>
        <v>0</v>
      </c>
      <c r="AW53" s="78">
        <f>'02 - Řad A1'!$J$31</f>
        <v>0</v>
      </c>
      <c r="AX53" s="78">
        <f>'02 - Řad A1'!$J$32</f>
        <v>0</v>
      </c>
      <c r="AY53" s="78">
        <f>'02 - Řad A1'!$J$33</f>
        <v>0</v>
      </c>
      <c r="AZ53" s="78">
        <f>'02 - Řad A1'!$F$30</f>
        <v>0</v>
      </c>
      <c r="BA53" s="78">
        <f>'02 - Řad A1'!$F$31</f>
        <v>0</v>
      </c>
      <c r="BB53" s="78">
        <f>'02 - Řad A1'!$F$32</f>
        <v>0</v>
      </c>
      <c r="BC53" s="78">
        <f>'02 - Řad A1'!$F$33</f>
        <v>0</v>
      </c>
      <c r="BD53" s="80">
        <f>'02 - Řad A1'!$F$34</f>
        <v>0</v>
      </c>
      <c r="BT53" s="72" t="s">
        <v>21</v>
      </c>
      <c r="BV53" s="72" t="s">
        <v>74</v>
      </c>
      <c r="BW53" s="72" t="s">
        <v>83</v>
      </c>
      <c r="BX53" s="72" t="s">
        <v>5</v>
      </c>
      <c r="CM53" s="72" t="s">
        <v>80</v>
      </c>
    </row>
    <row r="54" spans="1:91" s="72" customFormat="1" ht="27.75" customHeight="1">
      <c r="A54" s="208" t="s">
        <v>573</v>
      </c>
      <c r="B54" s="73"/>
      <c r="C54" s="74"/>
      <c r="D54" s="295" t="s">
        <v>84</v>
      </c>
      <c r="E54" s="296"/>
      <c r="F54" s="296"/>
      <c r="G54" s="296"/>
      <c r="H54" s="296"/>
      <c r="I54" s="74"/>
      <c r="J54" s="295" t="s">
        <v>85</v>
      </c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3">
        <f>'03 - Ostatní náklady'!$J$27</f>
        <v>0</v>
      </c>
      <c r="AH54" s="294"/>
      <c r="AI54" s="294"/>
      <c r="AJ54" s="294"/>
      <c r="AK54" s="294"/>
      <c r="AL54" s="294"/>
      <c r="AM54" s="294"/>
      <c r="AN54" s="293">
        <f>SUM($AG$54,$AT$54)</f>
        <v>0</v>
      </c>
      <c r="AO54" s="294"/>
      <c r="AP54" s="294"/>
      <c r="AQ54" s="75" t="s">
        <v>78</v>
      </c>
      <c r="AR54" s="76"/>
      <c r="AS54" s="77">
        <v>0</v>
      </c>
      <c r="AT54" s="78">
        <f>ROUND(SUM($AV$54:$AW$54),2)</f>
        <v>0</v>
      </c>
      <c r="AU54" s="79">
        <f>'03 - Ostatní náklady'!$P$79</f>
        <v>0</v>
      </c>
      <c r="AV54" s="78">
        <f>'03 - Ostatní náklady'!$J$30</f>
        <v>0</v>
      </c>
      <c r="AW54" s="78">
        <f>'03 - Ostatní náklady'!$J$31</f>
        <v>0</v>
      </c>
      <c r="AX54" s="78">
        <f>'03 - Ostatní náklady'!$J$32</f>
        <v>0</v>
      </c>
      <c r="AY54" s="78">
        <f>'03 - Ostatní náklady'!$J$33</f>
        <v>0</v>
      </c>
      <c r="AZ54" s="78">
        <f>'03 - Ostatní náklady'!$F$30</f>
        <v>0</v>
      </c>
      <c r="BA54" s="78">
        <f>'03 - Ostatní náklady'!$F$31</f>
        <v>0</v>
      </c>
      <c r="BB54" s="78">
        <f>'03 - Ostatní náklady'!$F$32</f>
        <v>0</v>
      </c>
      <c r="BC54" s="78">
        <f>'03 - Ostatní náklady'!$F$33</f>
        <v>0</v>
      </c>
      <c r="BD54" s="80">
        <f>'03 - Ostatní náklady'!$F$34</f>
        <v>0</v>
      </c>
      <c r="BT54" s="72" t="s">
        <v>21</v>
      </c>
      <c r="BV54" s="72" t="s">
        <v>74</v>
      </c>
      <c r="BW54" s="72" t="s">
        <v>86</v>
      </c>
      <c r="BX54" s="72" t="s">
        <v>5</v>
      </c>
      <c r="CM54" s="72" t="s">
        <v>80</v>
      </c>
    </row>
    <row r="55" spans="1:91" s="72" customFormat="1" ht="27.75" customHeight="1">
      <c r="A55" s="208" t="s">
        <v>573</v>
      </c>
      <c r="B55" s="73"/>
      <c r="C55" s="74"/>
      <c r="D55" s="295" t="s">
        <v>87</v>
      </c>
      <c r="E55" s="296"/>
      <c r="F55" s="296"/>
      <c r="G55" s="296"/>
      <c r="H55" s="296"/>
      <c r="I55" s="74"/>
      <c r="J55" s="295" t="s">
        <v>88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3">
        <f>'04 - Vodovodní přípojky'!$J$27</f>
        <v>0</v>
      </c>
      <c r="AH55" s="294"/>
      <c r="AI55" s="294"/>
      <c r="AJ55" s="294"/>
      <c r="AK55" s="294"/>
      <c r="AL55" s="294"/>
      <c r="AM55" s="294"/>
      <c r="AN55" s="293">
        <f>SUM($AG$55,$AT$55)</f>
        <v>0</v>
      </c>
      <c r="AO55" s="294"/>
      <c r="AP55" s="294"/>
      <c r="AQ55" s="75" t="s">
        <v>78</v>
      </c>
      <c r="AR55" s="76"/>
      <c r="AS55" s="81">
        <v>0</v>
      </c>
      <c r="AT55" s="82">
        <f>ROUND(SUM($AV$55:$AW$55),2)</f>
        <v>0</v>
      </c>
      <c r="AU55" s="83">
        <f>'04 - Vodovodní přípojky'!$P$79</f>
        <v>0</v>
      </c>
      <c r="AV55" s="82">
        <f>'04 - Vodovodní přípojky'!$J$30</f>
        <v>0</v>
      </c>
      <c r="AW55" s="82">
        <f>'04 - Vodovodní přípojky'!$J$31</f>
        <v>0</v>
      </c>
      <c r="AX55" s="82">
        <f>'04 - Vodovodní přípojky'!$J$32</f>
        <v>0</v>
      </c>
      <c r="AY55" s="82">
        <f>'04 - Vodovodní přípojky'!$J$33</f>
        <v>0</v>
      </c>
      <c r="AZ55" s="82">
        <f>'04 - Vodovodní přípojky'!$F$30</f>
        <v>0</v>
      </c>
      <c r="BA55" s="82">
        <f>'04 - Vodovodní přípojky'!$F$31</f>
        <v>0</v>
      </c>
      <c r="BB55" s="82">
        <f>'04 - Vodovodní přípojky'!$F$32</f>
        <v>0</v>
      </c>
      <c r="BC55" s="82">
        <f>'04 - Vodovodní přípojky'!$F$33</f>
        <v>0</v>
      </c>
      <c r="BD55" s="84">
        <f>'04 - Vodovodní přípojky'!$F$34</f>
        <v>0</v>
      </c>
      <c r="BT55" s="72" t="s">
        <v>21</v>
      </c>
      <c r="BV55" s="72" t="s">
        <v>74</v>
      </c>
      <c r="BW55" s="72" t="s">
        <v>89</v>
      </c>
      <c r="BX55" s="72" t="s">
        <v>5</v>
      </c>
      <c r="CM55" s="72" t="s">
        <v>80</v>
      </c>
    </row>
    <row r="56" spans="2:44" s="6" customFormat="1" ht="30" customHeight="1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43"/>
    </row>
    <row r="57" spans="2:44" s="6" customFormat="1" ht="7.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</sheetData>
  <sheetProtection password="CC35" sheet="1" objects="1" scenarios="1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Řad A'!C2" tooltip="01 - Řad A" display="/"/>
    <hyperlink ref="A53" location="'02 - Řad A1'!C2" tooltip="02 - Řad A1" display="/"/>
    <hyperlink ref="A54" location="'03 - Ostatní náklady'!C2" tooltip="03 - Ostatní náklady" display="/"/>
    <hyperlink ref="A55" location="'04 - Vodovodní přípojky'!C2" tooltip="04 - Vodovodní přípojky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2"/>
  <sheetViews>
    <sheetView showGridLines="0" tabSelected="1" zoomScalePageLayoutView="0" workbookViewId="0" topLeftCell="A1">
      <pane ySplit="1" topLeftCell="A176" activePane="bottomLeft" state="frozen"/>
      <selection pane="topLeft" activeCell="A1" sqref="A1"/>
      <selection pane="bottomLeft" activeCell="F188" sqref="F188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10"/>
      <c r="C1" s="210"/>
      <c r="D1" s="209" t="s">
        <v>1</v>
      </c>
      <c r="E1" s="210"/>
      <c r="F1" s="211" t="s">
        <v>574</v>
      </c>
      <c r="G1" s="329" t="s">
        <v>575</v>
      </c>
      <c r="H1" s="329"/>
      <c r="I1" s="210"/>
      <c r="J1" s="211" t="s">
        <v>576</v>
      </c>
      <c r="K1" s="209" t="s">
        <v>90</v>
      </c>
      <c r="L1" s="211" t="s">
        <v>577</v>
      </c>
      <c r="M1" s="211"/>
      <c r="N1" s="211"/>
      <c r="O1" s="211"/>
      <c r="P1" s="211"/>
      <c r="Q1" s="211"/>
      <c r="R1" s="211"/>
      <c r="S1" s="211"/>
      <c r="T1" s="211"/>
      <c r="U1" s="207"/>
      <c r="V1" s="20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1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30" t="str">
        <f>'Rekapitulace stavby'!$K$6</f>
        <v>Vodovod Čáslavsko-Kopaniny</v>
      </c>
      <c r="F7" s="321"/>
      <c r="G7" s="321"/>
      <c r="H7" s="321"/>
      <c r="J7" s="11"/>
      <c r="K7" s="13"/>
    </row>
    <row r="8" spans="2:11" s="6" customFormat="1" ht="13.5" customHeight="1">
      <c r="B8" s="86"/>
      <c r="C8" s="87"/>
      <c r="D8" s="19" t="s">
        <v>92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306" t="s">
        <v>93</v>
      </c>
      <c r="F9" s="328"/>
      <c r="G9" s="328"/>
      <c r="H9" s="328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19</v>
      </c>
      <c r="E11" s="87"/>
      <c r="F11" s="17"/>
      <c r="G11" s="87"/>
      <c r="H11" s="87"/>
      <c r="I11" s="89" t="s">
        <v>20</v>
      </c>
      <c r="J11" s="17"/>
      <c r="K11" s="88"/>
    </row>
    <row r="12" spans="2:11" s="6" customFormat="1" ht="15" customHeight="1">
      <c r="B12" s="86"/>
      <c r="C12" s="87"/>
      <c r="D12" s="19" t="s">
        <v>22</v>
      </c>
      <c r="E12" s="87"/>
      <c r="F12" s="17" t="s">
        <v>94</v>
      </c>
      <c r="G12" s="87"/>
      <c r="H12" s="87"/>
      <c r="I12" s="89" t="s">
        <v>24</v>
      </c>
      <c r="J12" s="52" t="str">
        <f>'Rekapitulace stavby'!$AN$8</f>
        <v>07.10.2015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28</v>
      </c>
      <c r="E14" s="87"/>
      <c r="F14" s="87"/>
      <c r="G14" s="87"/>
      <c r="H14" s="87"/>
      <c r="I14" s="89" t="s">
        <v>29</v>
      </c>
      <c r="J14" s="17"/>
      <c r="K14" s="88"/>
    </row>
    <row r="15" spans="2:11" s="6" customFormat="1" ht="18" customHeight="1">
      <c r="B15" s="86"/>
      <c r="C15" s="87"/>
      <c r="D15" s="87"/>
      <c r="E15" s="17" t="s">
        <v>30</v>
      </c>
      <c r="F15" s="87"/>
      <c r="G15" s="87"/>
      <c r="H15" s="87"/>
      <c r="I15" s="89" t="s">
        <v>31</v>
      </c>
      <c r="J15" s="17"/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32</v>
      </c>
      <c r="E17" s="87"/>
      <c r="F17" s="87"/>
      <c r="G17" s="87"/>
      <c r="H17" s="87"/>
      <c r="I17" s="89" t="s">
        <v>29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31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34</v>
      </c>
      <c r="E20" s="87"/>
      <c r="F20" s="87"/>
      <c r="G20" s="87"/>
      <c r="H20" s="87"/>
      <c r="I20" s="89" t="s">
        <v>29</v>
      </c>
      <c r="J20" s="17"/>
      <c r="K20" s="88"/>
    </row>
    <row r="21" spans="2:11" s="6" customFormat="1" ht="18" customHeight="1">
      <c r="B21" s="86"/>
      <c r="C21" s="87"/>
      <c r="D21" s="87"/>
      <c r="E21" s="17" t="s">
        <v>35</v>
      </c>
      <c r="F21" s="87"/>
      <c r="G21" s="87"/>
      <c r="H21" s="87"/>
      <c r="I21" s="89" t="s">
        <v>31</v>
      </c>
      <c r="J21" s="17"/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37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324"/>
      <c r="F24" s="331"/>
      <c r="G24" s="331"/>
      <c r="H24" s="331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38</v>
      </c>
      <c r="E27" s="87"/>
      <c r="F27" s="87"/>
      <c r="G27" s="87"/>
      <c r="H27" s="87"/>
      <c r="J27" s="65">
        <f>ROUND($J$84,2)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40</v>
      </c>
      <c r="G29" s="87"/>
      <c r="H29" s="87"/>
      <c r="I29" s="98" t="s">
        <v>39</v>
      </c>
      <c r="J29" s="28" t="s">
        <v>41</v>
      </c>
      <c r="K29" s="88"/>
    </row>
    <row r="30" spans="2:11" s="6" customFormat="1" ht="15" customHeight="1">
      <c r="B30" s="86"/>
      <c r="C30" s="87"/>
      <c r="D30" s="30" t="s">
        <v>42</v>
      </c>
      <c r="E30" s="30" t="s">
        <v>43</v>
      </c>
      <c r="F30" s="99">
        <f>ROUND(SUM($BE$84:$BE$241),2)</f>
        <v>0</v>
      </c>
      <c r="G30" s="87"/>
      <c r="H30" s="87"/>
      <c r="I30" s="100">
        <v>0.21</v>
      </c>
      <c r="J30" s="99">
        <f>ROUND(ROUND((SUM($BE$84:$BE$241)),2)*$I$30,2)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44</v>
      </c>
      <c r="F31" s="99">
        <f>ROUND(SUM($BF$84:$BF$241),2)</f>
        <v>0</v>
      </c>
      <c r="G31" s="87"/>
      <c r="H31" s="87"/>
      <c r="I31" s="100">
        <v>0.15</v>
      </c>
      <c r="J31" s="99">
        <f>ROUND(ROUND((SUM($BF$84:$BF$241)),2)*$I$31,2)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45</v>
      </c>
      <c r="F32" s="99">
        <f>ROUND(SUM($BG$84:$BG$241),2)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46</v>
      </c>
      <c r="F33" s="99">
        <f>ROUND(SUM($BH$84:$BH$241),2)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47</v>
      </c>
      <c r="F34" s="99">
        <f>ROUND(SUM($BI$84:$BI$241),2)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48</v>
      </c>
      <c r="E36" s="102"/>
      <c r="F36" s="102"/>
      <c r="G36" s="103" t="s">
        <v>49</v>
      </c>
      <c r="H36" s="35" t="s">
        <v>50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95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330" t="str">
        <f>$E$7</f>
        <v>Vodovod Čáslavsko-Kopaniny</v>
      </c>
      <c r="F45" s="328"/>
      <c r="G45" s="328"/>
      <c r="H45" s="328"/>
      <c r="J45" s="87"/>
      <c r="K45" s="88"/>
    </row>
    <row r="46" spans="2:11" s="6" customFormat="1" ht="15" customHeight="1">
      <c r="B46" s="86"/>
      <c r="C46" s="19" t="s">
        <v>92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306" t="str">
        <f>$E$9</f>
        <v>01 - Řad A</v>
      </c>
      <c r="F47" s="328"/>
      <c r="G47" s="328"/>
      <c r="H47" s="328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22</v>
      </c>
      <c r="D49" s="87"/>
      <c r="E49" s="87"/>
      <c r="F49" s="17" t="str">
        <f>$F$12</f>
        <v> </v>
      </c>
      <c r="G49" s="87"/>
      <c r="H49" s="87"/>
      <c r="I49" s="89" t="s">
        <v>24</v>
      </c>
      <c r="J49" s="52" t="str">
        <f>IF($J$12="","",$J$12)</f>
        <v>07.10.2015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28</v>
      </c>
      <c r="D51" s="87"/>
      <c r="E51" s="87"/>
      <c r="F51" s="17" t="str">
        <f>$E$15</f>
        <v>Obec Čáslavsko</v>
      </c>
      <c r="G51" s="87"/>
      <c r="H51" s="87"/>
      <c r="I51" s="89" t="s">
        <v>34</v>
      </c>
      <c r="J51" s="17" t="str">
        <f>$E$21</f>
        <v>3e-Projektování Pelhřimov s.r.o.</v>
      </c>
      <c r="K51" s="88"/>
    </row>
    <row r="52" spans="2:11" s="6" customFormat="1" ht="15" customHeight="1">
      <c r="B52" s="86"/>
      <c r="C52" s="19" t="s">
        <v>32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96</v>
      </c>
      <c r="D54" s="101"/>
      <c r="E54" s="101"/>
      <c r="F54" s="101"/>
      <c r="G54" s="101"/>
      <c r="H54" s="101"/>
      <c r="I54" s="114"/>
      <c r="J54" s="115" t="s">
        <v>97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98</v>
      </c>
      <c r="D56" s="87"/>
      <c r="E56" s="87"/>
      <c r="F56" s="87"/>
      <c r="G56" s="87"/>
      <c r="H56" s="87"/>
      <c r="J56" s="65">
        <f>$J$84</f>
        <v>0</v>
      </c>
      <c r="K56" s="88"/>
      <c r="AU56" s="6" t="s">
        <v>99</v>
      </c>
    </row>
    <row r="57" spans="2:11" s="71" customFormat="1" ht="25.5" customHeight="1">
      <c r="B57" s="117"/>
      <c r="C57" s="118"/>
      <c r="D57" s="119" t="s">
        <v>100</v>
      </c>
      <c r="E57" s="119"/>
      <c r="F57" s="119"/>
      <c r="G57" s="119"/>
      <c r="H57" s="119"/>
      <c r="I57" s="120"/>
      <c r="J57" s="121">
        <f>$J$85</f>
        <v>0</v>
      </c>
      <c r="K57" s="122"/>
    </row>
    <row r="58" spans="2:11" s="71" customFormat="1" ht="25.5" customHeight="1">
      <c r="B58" s="117"/>
      <c r="C58" s="118"/>
      <c r="D58" s="119" t="s">
        <v>101</v>
      </c>
      <c r="E58" s="119"/>
      <c r="F58" s="119"/>
      <c r="G58" s="119"/>
      <c r="H58" s="119"/>
      <c r="I58" s="120"/>
      <c r="J58" s="121">
        <f>$J$126</f>
        <v>0</v>
      </c>
      <c r="K58" s="122"/>
    </row>
    <row r="59" spans="2:11" s="71" customFormat="1" ht="25.5" customHeight="1">
      <c r="B59" s="117"/>
      <c r="C59" s="118"/>
      <c r="D59" s="119" t="s">
        <v>102</v>
      </c>
      <c r="E59" s="119"/>
      <c r="F59" s="119"/>
      <c r="G59" s="119"/>
      <c r="H59" s="119"/>
      <c r="I59" s="120"/>
      <c r="J59" s="121">
        <f>$J$179</f>
        <v>0</v>
      </c>
      <c r="K59" s="122"/>
    </row>
    <row r="60" spans="2:11" s="71" customFormat="1" ht="25.5" customHeight="1">
      <c r="B60" s="117"/>
      <c r="C60" s="118"/>
      <c r="D60" s="119" t="s">
        <v>103</v>
      </c>
      <c r="E60" s="119"/>
      <c r="F60" s="119"/>
      <c r="G60" s="119"/>
      <c r="H60" s="119"/>
      <c r="I60" s="120"/>
      <c r="J60" s="121">
        <f>$J$229</f>
        <v>0</v>
      </c>
      <c r="K60" s="122"/>
    </row>
    <row r="61" spans="2:11" s="123" customFormat="1" ht="20.25" customHeight="1">
      <c r="B61" s="124"/>
      <c r="C61" s="125"/>
      <c r="D61" s="126" t="s">
        <v>104</v>
      </c>
      <c r="E61" s="126"/>
      <c r="F61" s="126"/>
      <c r="G61" s="126"/>
      <c r="H61" s="126"/>
      <c r="I61" s="127"/>
      <c r="J61" s="128">
        <f>$J$230</f>
        <v>0</v>
      </c>
      <c r="K61" s="129"/>
    </row>
    <row r="62" spans="2:11" s="123" customFormat="1" ht="15" customHeight="1">
      <c r="B62" s="124"/>
      <c r="C62" s="125"/>
      <c r="D62" s="126" t="s">
        <v>105</v>
      </c>
      <c r="E62" s="126"/>
      <c r="F62" s="126"/>
      <c r="G62" s="126"/>
      <c r="H62" s="126"/>
      <c r="I62" s="127"/>
      <c r="J62" s="128">
        <f>$J$231</f>
        <v>0</v>
      </c>
      <c r="K62" s="129"/>
    </row>
    <row r="63" spans="2:11" s="71" customFormat="1" ht="25.5" customHeight="1">
      <c r="B63" s="117"/>
      <c r="C63" s="118"/>
      <c r="D63" s="119" t="s">
        <v>106</v>
      </c>
      <c r="E63" s="119"/>
      <c r="F63" s="119"/>
      <c r="G63" s="119"/>
      <c r="H63" s="119"/>
      <c r="I63" s="120"/>
      <c r="J63" s="121">
        <f>$J$234</f>
        <v>0</v>
      </c>
      <c r="K63" s="122"/>
    </row>
    <row r="64" spans="2:11" s="123" customFormat="1" ht="20.25" customHeight="1">
      <c r="B64" s="124"/>
      <c r="C64" s="125"/>
      <c r="D64" s="126" t="s">
        <v>107</v>
      </c>
      <c r="E64" s="126"/>
      <c r="F64" s="126"/>
      <c r="G64" s="126"/>
      <c r="H64" s="126"/>
      <c r="I64" s="127"/>
      <c r="J64" s="128">
        <f>$J$235</f>
        <v>0</v>
      </c>
      <c r="K64" s="129"/>
    </row>
    <row r="65" spans="2:11" s="6" customFormat="1" ht="22.5" customHeight="1">
      <c r="B65" s="86"/>
      <c r="C65" s="87"/>
      <c r="D65" s="87"/>
      <c r="E65" s="87"/>
      <c r="F65" s="87"/>
      <c r="G65" s="87"/>
      <c r="H65" s="87"/>
      <c r="J65" s="87"/>
      <c r="K65" s="88"/>
    </row>
    <row r="66" spans="2:11" s="6" customFormat="1" ht="7.5" customHeight="1">
      <c r="B66" s="106"/>
      <c r="C66" s="107"/>
      <c r="D66" s="107"/>
      <c r="E66" s="107"/>
      <c r="F66" s="107"/>
      <c r="G66" s="107"/>
      <c r="H66" s="107"/>
      <c r="I66" s="108"/>
      <c r="J66" s="107"/>
      <c r="K66" s="109"/>
    </row>
    <row r="70" spans="2:12" s="6" customFormat="1" ht="7.5" customHeight="1">
      <c r="B70" s="130"/>
      <c r="C70" s="131"/>
      <c r="D70" s="131"/>
      <c r="E70" s="131"/>
      <c r="F70" s="131"/>
      <c r="G70" s="131"/>
      <c r="H70" s="131"/>
      <c r="I70" s="111"/>
      <c r="J70" s="131"/>
      <c r="K70" s="131"/>
      <c r="L70" s="132"/>
    </row>
    <row r="71" spans="2:12" s="6" customFormat="1" ht="37.5" customHeight="1">
      <c r="B71" s="86"/>
      <c r="C71" s="12" t="s">
        <v>108</v>
      </c>
      <c r="D71" s="87"/>
      <c r="E71" s="87"/>
      <c r="F71" s="87"/>
      <c r="G71" s="87"/>
      <c r="H71" s="87"/>
      <c r="J71" s="87"/>
      <c r="K71" s="87"/>
      <c r="L71" s="132"/>
    </row>
    <row r="72" spans="2:12" s="6" customFormat="1" ht="7.5" customHeight="1">
      <c r="B72" s="86"/>
      <c r="C72" s="87"/>
      <c r="D72" s="87"/>
      <c r="E72" s="87"/>
      <c r="F72" s="87"/>
      <c r="G72" s="87"/>
      <c r="H72" s="87"/>
      <c r="J72" s="87"/>
      <c r="K72" s="87"/>
      <c r="L72" s="132"/>
    </row>
    <row r="73" spans="2:12" s="6" customFormat="1" ht="15" customHeight="1">
      <c r="B73" s="86"/>
      <c r="C73" s="19" t="s">
        <v>16</v>
      </c>
      <c r="D73" s="87"/>
      <c r="E73" s="87"/>
      <c r="F73" s="87"/>
      <c r="G73" s="87"/>
      <c r="H73" s="87"/>
      <c r="J73" s="87"/>
      <c r="K73" s="87"/>
      <c r="L73" s="132"/>
    </row>
    <row r="74" spans="2:12" s="6" customFormat="1" ht="14.25" customHeight="1">
      <c r="B74" s="86"/>
      <c r="C74" s="87"/>
      <c r="D74" s="87"/>
      <c r="E74" s="330" t="str">
        <f>$E$7</f>
        <v>Vodovod Čáslavsko-Kopaniny</v>
      </c>
      <c r="F74" s="328"/>
      <c r="G74" s="328"/>
      <c r="H74" s="328"/>
      <c r="J74" s="87"/>
      <c r="K74" s="87"/>
      <c r="L74" s="132"/>
    </row>
    <row r="75" spans="2:12" s="6" customFormat="1" ht="15" customHeight="1">
      <c r="B75" s="86"/>
      <c r="C75" s="19" t="s">
        <v>92</v>
      </c>
      <c r="D75" s="87"/>
      <c r="E75" s="87"/>
      <c r="F75" s="87"/>
      <c r="G75" s="87"/>
      <c r="H75" s="87"/>
      <c r="J75" s="87"/>
      <c r="K75" s="87"/>
      <c r="L75" s="132"/>
    </row>
    <row r="76" spans="2:12" s="6" customFormat="1" ht="18" customHeight="1">
      <c r="B76" s="86"/>
      <c r="C76" s="87"/>
      <c r="D76" s="87"/>
      <c r="E76" s="306" t="str">
        <f>$E$9</f>
        <v>01 - Řad A</v>
      </c>
      <c r="F76" s="328"/>
      <c r="G76" s="328"/>
      <c r="H76" s="328"/>
      <c r="J76" s="87"/>
      <c r="K76" s="87"/>
      <c r="L76" s="132"/>
    </row>
    <row r="77" spans="2:12" s="6" customFormat="1" ht="7.5" customHeight="1">
      <c r="B77" s="86"/>
      <c r="C77" s="87"/>
      <c r="D77" s="87"/>
      <c r="E77" s="87"/>
      <c r="F77" s="87"/>
      <c r="G77" s="87"/>
      <c r="H77" s="87"/>
      <c r="J77" s="87"/>
      <c r="K77" s="87"/>
      <c r="L77" s="132"/>
    </row>
    <row r="78" spans="2:12" s="6" customFormat="1" ht="18" customHeight="1">
      <c r="B78" s="86"/>
      <c r="C78" s="19" t="s">
        <v>22</v>
      </c>
      <c r="D78" s="87"/>
      <c r="E78" s="87"/>
      <c r="F78" s="17" t="str">
        <f>$F$12</f>
        <v> </v>
      </c>
      <c r="G78" s="87"/>
      <c r="H78" s="87"/>
      <c r="I78" s="89" t="s">
        <v>24</v>
      </c>
      <c r="J78" s="52" t="str">
        <f>IF($J$12="","",$J$12)</f>
        <v>07.10.2015</v>
      </c>
      <c r="K78" s="87"/>
      <c r="L78" s="132"/>
    </row>
    <row r="79" spans="2:12" s="6" customFormat="1" ht="7.5" customHeight="1">
      <c r="B79" s="86"/>
      <c r="C79" s="87"/>
      <c r="D79" s="87"/>
      <c r="E79" s="87"/>
      <c r="F79" s="87"/>
      <c r="G79" s="87"/>
      <c r="H79" s="87"/>
      <c r="J79" s="87"/>
      <c r="K79" s="87"/>
      <c r="L79" s="132"/>
    </row>
    <row r="80" spans="2:12" s="6" customFormat="1" ht="13.5" customHeight="1">
      <c r="B80" s="86"/>
      <c r="C80" s="19" t="s">
        <v>28</v>
      </c>
      <c r="D80" s="87"/>
      <c r="E80" s="87"/>
      <c r="F80" s="17" t="str">
        <f>$E$15</f>
        <v>Obec Čáslavsko</v>
      </c>
      <c r="G80" s="87"/>
      <c r="H80" s="87"/>
      <c r="I80" s="89" t="s">
        <v>34</v>
      </c>
      <c r="J80" s="17" t="str">
        <f>$E$21</f>
        <v>3e-Projektování Pelhřimov s.r.o.</v>
      </c>
      <c r="K80" s="87"/>
      <c r="L80" s="132"/>
    </row>
    <row r="81" spans="2:12" s="6" customFormat="1" ht="15" customHeight="1">
      <c r="B81" s="86"/>
      <c r="C81" s="19" t="s">
        <v>32</v>
      </c>
      <c r="D81" s="87"/>
      <c r="E81" s="87"/>
      <c r="F81" s="17">
        <f>IF($E$18="","",$E$18)</f>
      </c>
      <c r="G81" s="87"/>
      <c r="H81" s="87"/>
      <c r="J81" s="87"/>
      <c r="K81" s="87"/>
      <c r="L81" s="132"/>
    </row>
    <row r="82" spans="2:12" s="6" customFormat="1" ht="11.25" customHeight="1">
      <c r="B82" s="86"/>
      <c r="C82" s="87"/>
      <c r="D82" s="87"/>
      <c r="E82" s="87"/>
      <c r="F82" s="87"/>
      <c r="G82" s="87"/>
      <c r="H82" s="87"/>
      <c r="J82" s="87"/>
      <c r="K82" s="87"/>
      <c r="L82" s="132"/>
    </row>
    <row r="83" spans="2:20" s="133" customFormat="1" ht="30" customHeight="1">
      <c r="B83" s="134"/>
      <c r="C83" s="135" t="s">
        <v>109</v>
      </c>
      <c r="D83" s="136" t="s">
        <v>57</v>
      </c>
      <c r="E83" s="136" t="s">
        <v>53</v>
      </c>
      <c r="F83" s="136" t="s">
        <v>110</v>
      </c>
      <c r="G83" s="136" t="s">
        <v>111</v>
      </c>
      <c r="H83" s="136" t="s">
        <v>112</v>
      </c>
      <c r="I83" s="137" t="s">
        <v>113</v>
      </c>
      <c r="J83" s="136" t="s">
        <v>114</v>
      </c>
      <c r="K83" s="138" t="s">
        <v>115</v>
      </c>
      <c r="L83" s="139"/>
      <c r="M83" s="58" t="s">
        <v>116</v>
      </c>
      <c r="N83" s="59" t="s">
        <v>42</v>
      </c>
      <c r="O83" s="59" t="s">
        <v>117</v>
      </c>
      <c r="P83" s="59" t="s">
        <v>118</v>
      </c>
      <c r="Q83" s="59" t="s">
        <v>119</v>
      </c>
      <c r="R83" s="59" t="s">
        <v>120</v>
      </c>
      <c r="S83" s="59" t="s">
        <v>121</v>
      </c>
      <c r="T83" s="60" t="s">
        <v>122</v>
      </c>
    </row>
    <row r="84" spans="2:63" s="6" customFormat="1" ht="30" customHeight="1">
      <c r="B84" s="86"/>
      <c r="C84" s="64" t="s">
        <v>98</v>
      </c>
      <c r="D84" s="87"/>
      <c r="E84" s="87"/>
      <c r="F84" s="87"/>
      <c r="G84" s="87"/>
      <c r="H84" s="87"/>
      <c r="J84" s="140">
        <f>$BK$84</f>
        <v>0</v>
      </c>
      <c r="K84" s="87"/>
      <c r="L84" s="132"/>
      <c r="M84" s="141"/>
      <c r="N84" s="94"/>
      <c r="O84" s="94"/>
      <c r="P84" s="142">
        <f>$P$85+$P$126+$P$179+$P$229+$P$234</f>
        <v>0</v>
      </c>
      <c r="Q84" s="94"/>
      <c r="R84" s="142">
        <f>$R$85+$R$126+$R$179+$R$229+$R$234</f>
        <v>248.92224868999998</v>
      </c>
      <c r="S84" s="94"/>
      <c r="T84" s="143">
        <f>$T$85+$T$126+$T$179+$T$229+$T$234</f>
        <v>0</v>
      </c>
      <c r="AT84" s="6" t="s">
        <v>71</v>
      </c>
      <c r="AU84" s="6" t="s">
        <v>99</v>
      </c>
      <c r="BK84" s="144">
        <f>$BK$85+$BK$126+$BK$179+$BK$229+$BK$234</f>
        <v>0</v>
      </c>
    </row>
    <row r="85" spans="2:63" s="145" customFormat="1" ht="38.25" customHeight="1">
      <c r="B85" s="146"/>
      <c r="C85" s="147"/>
      <c r="D85" s="147" t="s">
        <v>71</v>
      </c>
      <c r="E85" s="148" t="s">
        <v>123</v>
      </c>
      <c r="F85" s="148" t="s">
        <v>124</v>
      </c>
      <c r="G85" s="147"/>
      <c r="H85" s="147"/>
      <c r="J85" s="149">
        <f>$BK$85</f>
        <v>0</v>
      </c>
      <c r="K85" s="147"/>
      <c r="L85" s="150"/>
      <c r="M85" s="151"/>
      <c r="N85" s="147"/>
      <c r="O85" s="147"/>
      <c r="P85" s="152">
        <f>SUM($P$86:$P$125)</f>
        <v>0</v>
      </c>
      <c r="Q85" s="147"/>
      <c r="R85" s="152">
        <f>SUM($R$86:$R$125)</f>
        <v>0.88071723</v>
      </c>
      <c r="S85" s="147"/>
      <c r="T85" s="153">
        <f>SUM($T$86:$T$125)</f>
        <v>0</v>
      </c>
      <c r="AR85" s="154" t="s">
        <v>21</v>
      </c>
      <c r="AT85" s="154" t="s">
        <v>71</v>
      </c>
      <c r="AU85" s="154" t="s">
        <v>72</v>
      </c>
      <c r="AY85" s="154" t="s">
        <v>125</v>
      </c>
      <c r="BK85" s="155">
        <f>SUM($BK$86:$BK$125)</f>
        <v>0</v>
      </c>
    </row>
    <row r="86" spans="2:65" s="6" customFormat="1" ht="13.5" customHeight="1">
      <c r="B86" s="86"/>
      <c r="C86" s="156" t="s">
        <v>126</v>
      </c>
      <c r="D86" s="156" t="s">
        <v>127</v>
      </c>
      <c r="E86" s="157" t="s">
        <v>128</v>
      </c>
      <c r="F86" s="158" t="s">
        <v>129</v>
      </c>
      <c r="G86" s="159" t="s">
        <v>130</v>
      </c>
      <c r="H86" s="160">
        <v>338.411</v>
      </c>
      <c r="I86" s="161"/>
      <c r="J86" s="162">
        <f>ROUND($I$86*$H$86,2)</f>
        <v>0</v>
      </c>
      <c r="K86" s="158" t="s">
        <v>131</v>
      </c>
      <c r="L86" s="132"/>
      <c r="M86" s="163"/>
      <c r="N86" s="164" t="s">
        <v>43</v>
      </c>
      <c r="O86" s="87"/>
      <c r="P86" s="165">
        <f>$O$86*$H$86</f>
        <v>0</v>
      </c>
      <c r="Q86" s="165">
        <v>0</v>
      </c>
      <c r="R86" s="165">
        <f>$Q$86*$H$86</f>
        <v>0</v>
      </c>
      <c r="S86" s="165">
        <v>0</v>
      </c>
      <c r="T86" s="166">
        <f>$S$86*$H$86</f>
        <v>0</v>
      </c>
      <c r="AR86" s="90" t="s">
        <v>132</v>
      </c>
      <c r="AT86" s="90" t="s">
        <v>127</v>
      </c>
      <c r="AU86" s="90" t="s">
        <v>21</v>
      </c>
      <c r="AY86" s="6" t="s">
        <v>125</v>
      </c>
      <c r="BE86" s="167">
        <f>IF($N$86="základní",$J$86,0)</f>
        <v>0</v>
      </c>
      <c r="BF86" s="167">
        <f>IF($N$86="snížená",$J$86,0)</f>
        <v>0</v>
      </c>
      <c r="BG86" s="167">
        <f>IF($N$86="zákl. přenesená",$J$86,0)</f>
        <v>0</v>
      </c>
      <c r="BH86" s="167">
        <f>IF($N$86="sníž. přenesená",$J$86,0)</f>
        <v>0</v>
      </c>
      <c r="BI86" s="167">
        <f>IF($N$86="nulová",$J$86,0)</f>
        <v>0</v>
      </c>
      <c r="BJ86" s="90" t="s">
        <v>21</v>
      </c>
      <c r="BK86" s="167">
        <f>ROUND($I$86*$H$86,2)</f>
        <v>0</v>
      </c>
      <c r="BL86" s="90" t="s">
        <v>132</v>
      </c>
      <c r="BM86" s="90" t="s">
        <v>133</v>
      </c>
    </row>
    <row r="87" spans="2:47" s="6" customFormat="1" ht="24.75" customHeight="1">
      <c r="B87" s="86"/>
      <c r="C87" s="87"/>
      <c r="D87" s="168" t="s">
        <v>134</v>
      </c>
      <c r="E87" s="87"/>
      <c r="F87" s="169" t="s">
        <v>135</v>
      </c>
      <c r="G87" s="87"/>
      <c r="H87" s="87"/>
      <c r="J87" s="87"/>
      <c r="K87" s="87"/>
      <c r="L87" s="132"/>
      <c r="M87" s="170"/>
      <c r="N87" s="87"/>
      <c r="O87" s="87"/>
      <c r="P87" s="87"/>
      <c r="Q87" s="87"/>
      <c r="R87" s="87"/>
      <c r="S87" s="87"/>
      <c r="T87" s="171"/>
      <c r="AT87" s="6" t="s">
        <v>134</v>
      </c>
      <c r="AU87" s="6" t="s">
        <v>21</v>
      </c>
    </row>
    <row r="88" spans="2:51" s="6" customFormat="1" ht="13.5" customHeight="1">
      <c r="B88" s="172"/>
      <c r="C88" s="173"/>
      <c r="D88" s="174" t="s">
        <v>136</v>
      </c>
      <c r="E88" s="173"/>
      <c r="F88" s="175" t="s">
        <v>137</v>
      </c>
      <c r="G88" s="173"/>
      <c r="H88" s="173"/>
      <c r="J88" s="173"/>
      <c r="K88" s="173"/>
      <c r="L88" s="176"/>
      <c r="M88" s="177"/>
      <c r="N88" s="173"/>
      <c r="O88" s="173"/>
      <c r="P88" s="173"/>
      <c r="Q88" s="173"/>
      <c r="R88" s="173"/>
      <c r="S88" s="173"/>
      <c r="T88" s="178"/>
      <c r="AT88" s="179" t="s">
        <v>136</v>
      </c>
      <c r="AU88" s="179" t="s">
        <v>21</v>
      </c>
      <c r="AV88" s="179" t="s">
        <v>21</v>
      </c>
      <c r="AW88" s="179" t="s">
        <v>99</v>
      </c>
      <c r="AX88" s="179" t="s">
        <v>72</v>
      </c>
      <c r="AY88" s="179" t="s">
        <v>125</v>
      </c>
    </row>
    <row r="89" spans="2:51" s="6" customFormat="1" ht="13.5" customHeight="1">
      <c r="B89" s="180"/>
      <c r="C89" s="181"/>
      <c r="D89" s="174" t="s">
        <v>136</v>
      </c>
      <c r="E89" s="181"/>
      <c r="F89" s="182" t="s">
        <v>138</v>
      </c>
      <c r="G89" s="181"/>
      <c r="H89" s="183">
        <v>338.411</v>
      </c>
      <c r="J89" s="181"/>
      <c r="K89" s="181"/>
      <c r="L89" s="184"/>
      <c r="M89" s="185"/>
      <c r="N89" s="181"/>
      <c r="O89" s="181"/>
      <c r="P89" s="181"/>
      <c r="Q89" s="181"/>
      <c r="R89" s="181"/>
      <c r="S89" s="181"/>
      <c r="T89" s="186"/>
      <c r="AT89" s="187" t="s">
        <v>136</v>
      </c>
      <c r="AU89" s="187" t="s">
        <v>21</v>
      </c>
      <c r="AV89" s="187" t="s">
        <v>80</v>
      </c>
      <c r="AW89" s="187" t="s">
        <v>99</v>
      </c>
      <c r="AX89" s="187" t="s">
        <v>21</v>
      </c>
      <c r="AY89" s="187" t="s">
        <v>125</v>
      </c>
    </row>
    <row r="90" spans="2:65" s="6" customFormat="1" ht="13.5" customHeight="1">
      <c r="B90" s="86"/>
      <c r="C90" s="156" t="s">
        <v>139</v>
      </c>
      <c r="D90" s="156" t="s">
        <v>127</v>
      </c>
      <c r="E90" s="157" t="s">
        <v>140</v>
      </c>
      <c r="F90" s="158" t="s">
        <v>141</v>
      </c>
      <c r="G90" s="159" t="s">
        <v>130</v>
      </c>
      <c r="H90" s="160">
        <v>1015.232</v>
      </c>
      <c r="I90" s="161"/>
      <c r="J90" s="162">
        <f>ROUND($I$90*$H$90,2)</f>
        <v>0</v>
      </c>
      <c r="K90" s="158" t="s">
        <v>131</v>
      </c>
      <c r="L90" s="132"/>
      <c r="M90" s="163"/>
      <c r="N90" s="164" t="s">
        <v>43</v>
      </c>
      <c r="O90" s="87"/>
      <c r="P90" s="165">
        <f>$O$90*$H$90</f>
        <v>0</v>
      </c>
      <c r="Q90" s="165">
        <v>0</v>
      </c>
      <c r="R90" s="165">
        <f>$Q$90*$H$90</f>
        <v>0</v>
      </c>
      <c r="S90" s="165">
        <v>0</v>
      </c>
      <c r="T90" s="166">
        <f>$S$90*$H$90</f>
        <v>0</v>
      </c>
      <c r="AR90" s="90" t="s">
        <v>132</v>
      </c>
      <c r="AT90" s="90" t="s">
        <v>127</v>
      </c>
      <c r="AU90" s="90" t="s">
        <v>21</v>
      </c>
      <c r="AY90" s="6" t="s">
        <v>125</v>
      </c>
      <c r="BE90" s="167">
        <f>IF($N$90="základní",$J$90,0)</f>
        <v>0</v>
      </c>
      <c r="BF90" s="167">
        <f>IF($N$90="snížená",$J$90,0)</f>
        <v>0</v>
      </c>
      <c r="BG90" s="167">
        <f>IF($N$90="zákl. přenesená",$J$90,0)</f>
        <v>0</v>
      </c>
      <c r="BH90" s="167">
        <f>IF($N$90="sníž. přenesená",$J$90,0)</f>
        <v>0</v>
      </c>
      <c r="BI90" s="167">
        <f>IF($N$90="nulová",$J$90,0)</f>
        <v>0</v>
      </c>
      <c r="BJ90" s="90" t="s">
        <v>21</v>
      </c>
      <c r="BK90" s="167">
        <f>ROUND($I$90*$H$90,2)</f>
        <v>0</v>
      </c>
      <c r="BL90" s="90" t="s">
        <v>132</v>
      </c>
      <c r="BM90" s="90" t="s">
        <v>142</v>
      </c>
    </row>
    <row r="91" spans="2:47" s="6" customFormat="1" ht="24.75" customHeight="1">
      <c r="B91" s="86"/>
      <c r="C91" s="87"/>
      <c r="D91" s="168" t="s">
        <v>134</v>
      </c>
      <c r="E91" s="87"/>
      <c r="F91" s="169" t="s">
        <v>143</v>
      </c>
      <c r="G91" s="87"/>
      <c r="H91" s="87"/>
      <c r="J91" s="87"/>
      <c r="K91" s="87"/>
      <c r="L91" s="132"/>
      <c r="M91" s="170"/>
      <c r="N91" s="87"/>
      <c r="O91" s="87"/>
      <c r="P91" s="87"/>
      <c r="Q91" s="87"/>
      <c r="R91" s="87"/>
      <c r="S91" s="87"/>
      <c r="T91" s="171"/>
      <c r="AT91" s="6" t="s">
        <v>134</v>
      </c>
      <c r="AU91" s="6" t="s">
        <v>21</v>
      </c>
    </row>
    <row r="92" spans="2:51" s="6" customFormat="1" ht="13.5" customHeight="1">
      <c r="B92" s="172"/>
      <c r="C92" s="173"/>
      <c r="D92" s="174" t="s">
        <v>136</v>
      </c>
      <c r="E92" s="173"/>
      <c r="F92" s="175" t="s">
        <v>144</v>
      </c>
      <c r="G92" s="173"/>
      <c r="H92" s="173"/>
      <c r="J92" s="173"/>
      <c r="K92" s="173"/>
      <c r="L92" s="176"/>
      <c r="M92" s="177"/>
      <c r="N92" s="173"/>
      <c r="O92" s="173"/>
      <c r="P92" s="173"/>
      <c r="Q92" s="173"/>
      <c r="R92" s="173"/>
      <c r="S92" s="173"/>
      <c r="T92" s="178"/>
      <c r="AT92" s="179" t="s">
        <v>136</v>
      </c>
      <c r="AU92" s="179" t="s">
        <v>21</v>
      </c>
      <c r="AV92" s="179" t="s">
        <v>21</v>
      </c>
      <c r="AW92" s="179" t="s">
        <v>99</v>
      </c>
      <c r="AX92" s="179" t="s">
        <v>72</v>
      </c>
      <c r="AY92" s="179" t="s">
        <v>125</v>
      </c>
    </row>
    <row r="93" spans="2:51" s="6" customFormat="1" ht="13.5" customHeight="1">
      <c r="B93" s="180"/>
      <c r="C93" s="181"/>
      <c r="D93" s="174" t="s">
        <v>136</v>
      </c>
      <c r="E93" s="181"/>
      <c r="F93" s="182" t="s">
        <v>145</v>
      </c>
      <c r="G93" s="181"/>
      <c r="H93" s="183">
        <v>1015.232</v>
      </c>
      <c r="J93" s="181"/>
      <c r="K93" s="181"/>
      <c r="L93" s="184"/>
      <c r="M93" s="185"/>
      <c r="N93" s="181"/>
      <c r="O93" s="181"/>
      <c r="P93" s="181"/>
      <c r="Q93" s="181"/>
      <c r="R93" s="181"/>
      <c r="S93" s="181"/>
      <c r="T93" s="186"/>
      <c r="AT93" s="187" t="s">
        <v>136</v>
      </c>
      <c r="AU93" s="187" t="s">
        <v>21</v>
      </c>
      <c r="AV93" s="187" t="s">
        <v>80</v>
      </c>
      <c r="AW93" s="187" t="s">
        <v>99</v>
      </c>
      <c r="AX93" s="187" t="s">
        <v>21</v>
      </c>
      <c r="AY93" s="187" t="s">
        <v>125</v>
      </c>
    </row>
    <row r="94" spans="2:65" s="6" customFormat="1" ht="13.5" customHeight="1">
      <c r="B94" s="86"/>
      <c r="C94" s="156" t="s">
        <v>146</v>
      </c>
      <c r="D94" s="156" t="s">
        <v>127</v>
      </c>
      <c r="E94" s="157" t="s">
        <v>147</v>
      </c>
      <c r="F94" s="158" t="s">
        <v>148</v>
      </c>
      <c r="G94" s="159" t="s">
        <v>130</v>
      </c>
      <c r="H94" s="160">
        <v>203.046</v>
      </c>
      <c r="I94" s="161"/>
      <c r="J94" s="162">
        <f>ROUND($I$94*$H$94,2)</f>
        <v>0</v>
      </c>
      <c r="K94" s="158"/>
      <c r="L94" s="132"/>
      <c r="M94" s="163"/>
      <c r="N94" s="164" t="s">
        <v>43</v>
      </c>
      <c r="O94" s="87"/>
      <c r="P94" s="165">
        <f>$O$94*$H$94</f>
        <v>0</v>
      </c>
      <c r="Q94" s="165">
        <v>0</v>
      </c>
      <c r="R94" s="165">
        <f>$Q$94*$H$94</f>
        <v>0</v>
      </c>
      <c r="S94" s="165">
        <v>0</v>
      </c>
      <c r="T94" s="166">
        <f>$S$94*$H$94</f>
        <v>0</v>
      </c>
      <c r="AR94" s="90" t="s">
        <v>132</v>
      </c>
      <c r="AT94" s="90" t="s">
        <v>127</v>
      </c>
      <c r="AU94" s="90" t="s">
        <v>21</v>
      </c>
      <c r="AY94" s="6" t="s">
        <v>125</v>
      </c>
      <c r="BE94" s="167">
        <f>IF($N$94="základní",$J$94,0)</f>
        <v>0</v>
      </c>
      <c r="BF94" s="167">
        <f>IF($N$94="snížená",$J$94,0)</f>
        <v>0</v>
      </c>
      <c r="BG94" s="167">
        <f>IF($N$94="zákl. přenesená",$J$94,0)</f>
        <v>0</v>
      </c>
      <c r="BH94" s="167">
        <f>IF($N$94="sníž. přenesená",$J$94,0)</f>
        <v>0</v>
      </c>
      <c r="BI94" s="167">
        <f>IF($N$94="nulová",$J$94,0)</f>
        <v>0</v>
      </c>
      <c r="BJ94" s="90" t="s">
        <v>21</v>
      </c>
      <c r="BK94" s="167">
        <f>ROUND($I$94*$H$94,2)</f>
        <v>0</v>
      </c>
      <c r="BL94" s="90" t="s">
        <v>132</v>
      </c>
      <c r="BM94" s="90" t="s">
        <v>149</v>
      </c>
    </row>
    <row r="95" spans="2:47" s="6" customFormat="1" ht="24.75" customHeight="1">
      <c r="B95" s="86"/>
      <c r="C95" s="87"/>
      <c r="D95" s="168" t="s">
        <v>134</v>
      </c>
      <c r="E95" s="87"/>
      <c r="F95" s="169" t="s">
        <v>150</v>
      </c>
      <c r="G95" s="87"/>
      <c r="H95" s="87"/>
      <c r="J95" s="87"/>
      <c r="K95" s="87"/>
      <c r="L95" s="132"/>
      <c r="M95" s="170"/>
      <c r="N95" s="87"/>
      <c r="O95" s="87"/>
      <c r="P95" s="87"/>
      <c r="Q95" s="87"/>
      <c r="R95" s="87"/>
      <c r="S95" s="87"/>
      <c r="T95" s="171"/>
      <c r="AT95" s="6" t="s">
        <v>134</v>
      </c>
      <c r="AU95" s="6" t="s">
        <v>21</v>
      </c>
    </row>
    <row r="96" spans="2:51" s="6" customFormat="1" ht="13.5" customHeight="1">
      <c r="B96" s="172"/>
      <c r="C96" s="173"/>
      <c r="D96" s="174" t="s">
        <v>136</v>
      </c>
      <c r="E96" s="173"/>
      <c r="F96" s="175" t="s">
        <v>151</v>
      </c>
      <c r="G96" s="173"/>
      <c r="H96" s="173"/>
      <c r="J96" s="173"/>
      <c r="K96" s="173"/>
      <c r="L96" s="176"/>
      <c r="M96" s="177"/>
      <c r="N96" s="173"/>
      <c r="O96" s="173"/>
      <c r="P96" s="173"/>
      <c r="Q96" s="173"/>
      <c r="R96" s="173"/>
      <c r="S96" s="173"/>
      <c r="T96" s="178"/>
      <c r="AT96" s="179" t="s">
        <v>136</v>
      </c>
      <c r="AU96" s="179" t="s">
        <v>21</v>
      </c>
      <c r="AV96" s="179" t="s">
        <v>21</v>
      </c>
      <c r="AW96" s="179" t="s">
        <v>99</v>
      </c>
      <c r="AX96" s="179" t="s">
        <v>72</v>
      </c>
      <c r="AY96" s="179" t="s">
        <v>125</v>
      </c>
    </row>
    <row r="97" spans="2:51" s="6" customFormat="1" ht="13.5" customHeight="1">
      <c r="B97" s="180"/>
      <c r="C97" s="181"/>
      <c r="D97" s="174" t="s">
        <v>136</v>
      </c>
      <c r="E97" s="181"/>
      <c r="F97" s="182" t="s">
        <v>152</v>
      </c>
      <c r="G97" s="181"/>
      <c r="H97" s="183">
        <v>203.046</v>
      </c>
      <c r="J97" s="181"/>
      <c r="K97" s="181"/>
      <c r="L97" s="184"/>
      <c r="M97" s="185"/>
      <c r="N97" s="181"/>
      <c r="O97" s="181"/>
      <c r="P97" s="181"/>
      <c r="Q97" s="181"/>
      <c r="R97" s="181"/>
      <c r="S97" s="181"/>
      <c r="T97" s="186"/>
      <c r="AT97" s="187" t="s">
        <v>136</v>
      </c>
      <c r="AU97" s="187" t="s">
        <v>21</v>
      </c>
      <c r="AV97" s="187" t="s">
        <v>80</v>
      </c>
      <c r="AW97" s="187" t="s">
        <v>99</v>
      </c>
      <c r="AX97" s="187" t="s">
        <v>21</v>
      </c>
      <c r="AY97" s="187" t="s">
        <v>125</v>
      </c>
    </row>
    <row r="98" spans="2:65" s="6" customFormat="1" ht="13.5" customHeight="1">
      <c r="B98" s="86"/>
      <c r="C98" s="156" t="s">
        <v>153</v>
      </c>
      <c r="D98" s="156" t="s">
        <v>127</v>
      </c>
      <c r="E98" s="157" t="s">
        <v>154</v>
      </c>
      <c r="F98" s="158" t="s">
        <v>155</v>
      </c>
      <c r="G98" s="159" t="s">
        <v>130</v>
      </c>
      <c r="H98" s="160">
        <v>253.808</v>
      </c>
      <c r="I98" s="161"/>
      <c r="J98" s="162">
        <f>ROUND($I$98*$H$98,2)</f>
        <v>0</v>
      </c>
      <c r="K98" s="158" t="s">
        <v>131</v>
      </c>
      <c r="L98" s="132"/>
      <c r="M98" s="163"/>
      <c r="N98" s="164" t="s">
        <v>43</v>
      </c>
      <c r="O98" s="87"/>
      <c r="P98" s="165">
        <f>$O$98*$H$98</f>
        <v>0</v>
      </c>
      <c r="Q98" s="165">
        <v>0</v>
      </c>
      <c r="R98" s="165">
        <f>$Q$98*$H$98</f>
        <v>0</v>
      </c>
      <c r="S98" s="165">
        <v>0</v>
      </c>
      <c r="T98" s="166">
        <f>$S$98*$H$98</f>
        <v>0</v>
      </c>
      <c r="AR98" s="90" t="s">
        <v>132</v>
      </c>
      <c r="AT98" s="90" t="s">
        <v>127</v>
      </c>
      <c r="AU98" s="90" t="s">
        <v>21</v>
      </c>
      <c r="AY98" s="6" t="s">
        <v>125</v>
      </c>
      <c r="BE98" s="167">
        <f>IF($N$98="základní",$J$98,0)</f>
        <v>0</v>
      </c>
      <c r="BF98" s="167">
        <f>IF($N$98="snížená",$J$98,0)</f>
        <v>0</v>
      </c>
      <c r="BG98" s="167">
        <f>IF($N$98="zákl. přenesená",$J$98,0)</f>
        <v>0</v>
      </c>
      <c r="BH98" s="167">
        <f>IF($N$98="sníž. přenesená",$J$98,0)</f>
        <v>0</v>
      </c>
      <c r="BI98" s="167">
        <f>IF($N$98="nulová",$J$98,0)</f>
        <v>0</v>
      </c>
      <c r="BJ98" s="90" t="s">
        <v>21</v>
      </c>
      <c r="BK98" s="167">
        <f>ROUND($I$98*$H$98,2)</f>
        <v>0</v>
      </c>
      <c r="BL98" s="90" t="s">
        <v>132</v>
      </c>
      <c r="BM98" s="90" t="s">
        <v>156</v>
      </c>
    </row>
    <row r="99" spans="2:47" s="6" customFormat="1" ht="24.75" customHeight="1">
      <c r="B99" s="86"/>
      <c r="C99" s="87"/>
      <c r="D99" s="168" t="s">
        <v>134</v>
      </c>
      <c r="E99" s="87"/>
      <c r="F99" s="169" t="s">
        <v>157</v>
      </c>
      <c r="G99" s="87"/>
      <c r="H99" s="87"/>
      <c r="J99" s="87"/>
      <c r="K99" s="87"/>
      <c r="L99" s="132"/>
      <c r="M99" s="170"/>
      <c r="N99" s="87"/>
      <c r="O99" s="87"/>
      <c r="P99" s="87"/>
      <c r="Q99" s="87"/>
      <c r="R99" s="87"/>
      <c r="S99" s="87"/>
      <c r="T99" s="171"/>
      <c r="AT99" s="6" t="s">
        <v>134</v>
      </c>
      <c r="AU99" s="6" t="s">
        <v>21</v>
      </c>
    </row>
    <row r="100" spans="2:51" s="6" customFormat="1" ht="13.5" customHeight="1">
      <c r="B100" s="172"/>
      <c r="C100" s="173"/>
      <c r="D100" s="174" t="s">
        <v>136</v>
      </c>
      <c r="E100" s="173"/>
      <c r="F100" s="175" t="s">
        <v>158</v>
      </c>
      <c r="G100" s="173"/>
      <c r="H100" s="173"/>
      <c r="J100" s="173"/>
      <c r="K100" s="173"/>
      <c r="L100" s="176"/>
      <c r="M100" s="177"/>
      <c r="N100" s="173"/>
      <c r="O100" s="173"/>
      <c r="P100" s="173"/>
      <c r="Q100" s="173"/>
      <c r="R100" s="173"/>
      <c r="S100" s="173"/>
      <c r="T100" s="178"/>
      <c r="AT100" s="179" t="s">
        <v>136</v>
      </c>
      <c r="AU100" s="179" t="s">
        <v>21</v>
      </c>
      <c r="AV100" s="179" t="s">
        <v>21</v>
      </c>
      <c r="AW100" s="179" t="s">
        <v>99</v>
      </c>
      <c r="AX100" s="179" t="s">
        <v>72</v>
      </c>
      <c r="AY100" s="179" t="s">
        <v>125</v>
      </c>
    </row>
    <row r="101" spans="2:51" s="6" customFormat="1" ht="13.5" customHeight="1">
      <c r="B101" s="180"/>
      <c r="C101" s="181"/>
      <c r="D101" s="174" t="s">
        <v>136</v>
      </c>
      <c r="E101" s="181"/>
      <c r="F101" s="182" t="s">
        <v>159</v>
      </c>
      <c r="G101" s="181"/>
      <c r="H101" s="183">
        <v>253.808</v>
      </c>
      <c r="J101" s="181"/>
      <c r="K101" s="181"/>
      <c r="L101" s="184"/>
      <c r="M101" s="185"/>
      <c r="N101" s="181"/>
      <c r="O101" s="181"/>
      <c r="P101" s="181"/>
      <c r="Q101" s="181"/>
      <c r="R101" s="181"/>
      <c r="S101" s="181"/>
      <c r="T101" s="186"/>
      <c r="AT101" s="187" t="s">
        <v>136</v>
      </c>
      <c r="AU101" s="187" t="s">
        <v>21</v>
      </c>
      <c r="AV101" s="187" t="s">
        <v>80</v>
      </c>
      <c r="AW101" s="187" t="s">
        <v>99</v>
      </c>
      <c r="AX101" s="187" t="s">
        <v>21</v>
      </c>
      <c r="AY101" s="187" t="s">
        <v>125</v>
      </c>
    </row>
    <row r="102" spans="2:65" s="6" customFormat="1" ht="13.5" customHeight="1">
      <c r="B102" s="86"/>
      <c r="C102" s="156" t="s">
        <v>160</v>
      </c>
      <c r="D102" s="156" t="s">
        <v>127</v>
      </c>
      <c r="E102" s="157" t="s">
        <v>161</v>
      </c>
      <c r="F102" s="158" t="s">
        <v>162</v>
      </c>
      <c r="G102" s="159" t="s">
        <v>130</v>
      </c>
      <c r="H102" s="160">
        <v>50.762</v>
      </c>
      <c r="I102" s="161"/>
      <c r="J102" s="162">
        <f>ROUND($I$102*$H$102,2)</f>
        <v>0</v>
      </c>
      <c r="K102" s="158"/>
      <c r="L102" s="132"/>
      <c r="M102" s="163"/>
      <c r="N102" s="164" t="s">
        <v>43</v>
      </c>
      <c r="O102" s="87"/>
      <c r="P102" s="165">
        <f>$O$102*$H$102</f>
        <v>0</v>
      </c>
      <c r="Q102" s="165">
        <v>0</v>
      </c>
      <c r="R102" s="165">
        <f>$Q$102*$H$102</f>
        <v>0</v>
      </c>
      <c r="S102" s="165">
        <v>0</v>
      </c>
      <c r="T102" s="166">
        <f>$S$102*$H$102</f>
        <v>0</v>
      </c>
      <c r="AR102" s="90" t="s">
        <v>132</v>
      </c>
      <c r="AT102" s="90" t="s">
        <v>127</v>
      </c>
      <c r="AU102" s="90" t="s">
        <v>21</v>
      </c>
      <c r="AY102" s="6" t="s">
        <v>125</v>
      </c>
      <c r="BE102" s="167">
        <f>IF($N$102="základní",$J$102,0)</f>
        <v>0</v>
      </c>
      <c r="BF102" s="167">
        <f>IF($N$102="snížená",$J$102,0)</f>
        <v>0</v>
      </c>
      <c r="BG102" s="167">
        <f>IF($N$102="zákl. přenesená",$J$102,0)</f>
        <v>0</v>
      </c>
      <c r="BH102" s="167">
        <f>IF($N$102="sníž. přenesená",$J$102,0)</f>
        <v>0</v>
      </c>
      <c r="BI102" s="167">
        <f>IF($N$102="nulová",$J$102,0)</f>
        <v>0</v>
      </c>
      <c r="BJ102" s="90" t="s">
        <v>21</v>
      </c>
      <c r="BK102" s="167">
        <f>ROUND($I$102*$H$102,2)</f>
        <v>0</v>
      </c>
      <c r="BL102" s="90" t="s">
        <v>132</v>
      </c>
      <c r="BM102" s="90" t="s">
        <v>163</v>
      </c>
    </row>
    <row r="103" spans="2:47" s="6" customFormat="1" ht="24.75" customHeight="1">
      <c r="B103" s="86"/>
      <c r="C103" s="87"/>
      <c r="D103" s="168" t="s">
        <v>134</v>
      </c>
      <c r="E103" s="87"/>
      <c r="F103" s="169" t="s">
        <v>164</v>
      </c>
      <c r="G103" s="87"/>
      <c r="H103" s="87"/>
      <c r="J103" s="87"/>
      <c r="K103" s="87"/>
      <c r="L103" s="132"/>
      <c r="M103" s="170"/>
      <c r="N103" s="87"/>
      <c r="O103" s="87"/>
      <c r="P103" s="87"/>
      <c r="Q103" s="87"/>
      <c r="R103" s="87"/>
      <c r="S103" s="87"/>
      <c r="T103" s="171"/>
      <c r="AT103" s="6" t="s">
        <v>134</v>
      </c>
      <c r="AU103" s="6" t="s">
        <v>21</v>
      </c>
    </row>
    <row r="104" spans="2:51" s="6" customFormat="1" ht="13.5" customHeight="1">
      <c r="B104" s="172"/>
      <c r="C104" s="173"/>
      <c r="D104" s="174" t="s">
        <v>136</v>
      </c>
      <c r="E104" s="173"/>
      <c r="F104" s="175" t="s">
        <v>165</v>
      </c>
      <c r="G104" s="173"/>
      <c r="H104" s="173"/>
      <c r="J104" s="173"/>
      <c r="K104" s="173"/>
      <c r="L104" s="176"/>
      <c r="M104" s="177"/>
      <c r="N104" s="173"/>
      <c r="O104" s="173"/>
      <c r="P104" s="173"/>
      <c r="Q104" s="173"/>
      <c r="R104" s="173"/>
      <c r="S104" s="173"/>
      <c r="T104" s="178"/>
      <c r="AT104" s="179" t="s">
        <v>136</v>
      </c>
      <c r="AU104" s="179" t="s">
        <v>21</v>
      </c>
      <c r="AV104" s="179" t="s">
        <v>21</v>
      </c>
      <c r="AW104" s="179" t="s">
        <v>99</v>
      </c>
      <c r="AX104" s="179" t="s">
        <v>72</v>
      </c>
      <c r="AY104" s="179" t="s">
        <v>125</v>
      </c>
    </row>
    <row r="105" spans="2:51" s="6" customFormat="1" ht="13.5" customHeight="1">
      <c r="B105" s="180"/>
      <c r="C105" s="181"/>
      <c r="D105" s="174" t="s">
        <v>136</v>
      </c>
      <c r="E105" s="181"/>
      <c r="F105" s="182" t="s">
        <v>166</v>
      </c>
      <c r="G105" s="181"/>
      <c r="H105" s="183">
        <v>50.762</v>
      </c>
      <c r="J105" s="181"/>
      <c r="K105" s="181"/>
      <c r="L105" s="184"/>
      <c r="M105" s="185"/>
      <c r="N105" s="181"/>
      <c r="O105" s="181"/>
      <c r="P105" s="181"/>
      <c r="Q105" s="181"/>
      <c r="R105" s="181"/>
      <c r="S105" s="181"/>
      <c r="T105" s="186"/>
      <c r="AT105" s="187" t="s">
        <v>136</v>
      </c>
      <c r="AU105" s="187" t="s">
        <v>21</v>
      </c>
      <c r="AV105" s="187" t="s">
        <v>80</v>
      </c>
      <c r="AW105" s="187" t="s">
        <v>99</v>
      </c>
      <c r="AX105" s="187" t="s">
        <v>21</v>
      </c>
      <c r="AY105" s="187" t="s">
        <v>125</v>
      </c>
    </row>
    <row r="106" spans="2:65" s="6" customFormat="1" ht="13.5" customHeight="1">
      <c r="B106" s="86"/>
      <c r="C106" s="156" t="s">
        <v>167</v>
      </c>
      <c r="D106" s="156" t="s">
        <v>127</v>
      </c>
      <c r="E106" s="157" t="s">
        <v>168</v>
      </c>
      <c r="F106" s="158" t="s">
        <v>169</v>
      </c>
      <c r="G106" s="159" t="s">
        <v>130</v>
      </c>
      <c r="H106" s="160">
        <v>84.603</v>
      </c>
      <c r="I106" s="161"/>
      <c r="J106" s="162">
        <f>ROUND($I$106*$H$106,2)</f>
        <v>0</v>
      </c>
      <c r="K106" s="158"/>
      <c r="L106" s="132"/>
      <c r="M106" s="163"/>
      <c r="N106" s="164" t="s">
        <v>43</v>
      </c>
      <c r="O106" s="87"/>
      <c r="P106" s="165">
        <f>$O$106*$H$106</f>
        <v>0</v>
      </c>
      <c r="Q106" s="165">
        <v>0.01041</v>
      </c>
      <c r="R106" s="165">
        <f>$Q$106*$H$106</f>
        <v>0.88071723</v>
      </c>
      <c r="S106" s="165">
        <v>0</v>
      </c>
      <c r="T106" s="166">
        <f>$S$106*$H$106</f>
        <v>0</v>
      </c>
      <c r="AR106" s="90" t="s">
        <v>132</v>
      </c>
      <c r="AT106" s="90" t="s">
        <v>127</v>
      </c>
      <c r="AU106" s="90" t="s">
        <v>21</v>
      </c>
      <c r="AY106" s="6" t="s">
        <v>125</v>
      </c>
      <c r="BE106" s="167">
        <f>IF($N$106="základní",$J$106,0)</f>
        <v>0</v>
      </c>
      <c r="BF106" s="167">
        <f>IF($N$106="snížená",$J$106,0)</f>
        <v>0</v>
      </c>
      <c r="BG106" s="167">
        <f>IF($N$106="zákl. přenesená",$J$106,0)</f>
        <v>0</v>
      </c>
      <c r="BH106" s="167">
        <f>IF($N$106="sníž. přenesená",$J$106,0)</f>
        <v>0</v>
      </c>
      <c r="BI106" s="167">
        <f>IF($N$106="nulová",$J$106,0)</f>
        <v>0</v>
      </c>
      <c r="BJ106" s="90" t="s">
        <v>21</v>
      </c>
      <c r="BK106" s="167">
        <f>ROUND($I$106*$H$106,2)</f>
        <v>0</v>
      </c>
      <c r="BL106" s="90" t="s">
        <v>132</v>
      </c>
      <c r="BM106" s="90" t="s">
        <v>170</v>
      </c>
    </row>
    <row r="107" spans="2:47" s="6" customFormat="1" ht="14.25" customHeight="1">
      <c r="B107" s="86"/>
      <c r="C107" s="87"/>
      <c r="D107" s="168" t="s">
        <v>134</v>
      </c>
      <c r="E107" s="87"/>
      <c r="F107" s="169" t="s">
        <v>169</v>
      </c>
      <c r="G107" s="87"/>
      <c r="H107" s="87"/>
      <c r="J107" s="87"/>
      <c r="K107" s="87"/>
      <c r="L107" s="132"/>
      <c r="M107" s="170"/>
      <c r="N107" s="87"/>
      <c r="O107" s="87"/>
      <c r="P107" s="87"/>
      <c r="Q107" s="87"/>
      <c r="R107" s="87"/>
      <c r="S107" s="87"/>
      <c r="T107" s="171"/>
      <c r="AT107" s="6" t="s">
        <v>134</v>
      </c>
      <c r="AU107" s="6" t="s">
        <v>21</v>
      </c>
    </row>
    <row r="108" spans="2:51" s="6" customFormat="1" ht="13.5" customHeight="1">
      <c r="B108" s="172"/>
      <c r="C108" s="173"/>
      <c r="D108" s="174" t="s">
        <v>136</v>
      </c>
      <c r="E108" s="173"/>
      <c r="F108" s="175" t="s">
        <v>171</v>
      </c>
      <c r="G108" s="173"/>
      <c r="H108" s="173"/>
      <c r="J108" s="173"/>
      <c r="K108" s="173"/>
      <c r="L108" s="176"/>
      <c r="M108" s="177"/>
      <c r="N108" s="173"/>
      <c r="O108" s="173"/>
      <c r="P108" s="173"/>
      <c r="Q108" s="173"/>
      <c r="R108" s="173"/>
      <c r="S108" s="173"/>
      <c r="T108" s="178"/>
      <c r="AT108" s="179" t="s">
        <v>136</v>
      </c>
      <c r="AU108" s="179" t="s">
        <v>21</v>
      </c>
      <c r="AV108" s="179" t="s">
        <v>21</v>
      </c>
      <c r="AW108" s="179" t="s">
        <v>99</v>
      </c>
      <c r="AX108" s="179" t="s">
        <v>72</v>
      </c>
      <c r="AY108" s="179" t="s">
        <v>125</v>
      </c>
    </row>
    <row r="109" spans="2:51" s="6" customFormat="1" ht="13.5" customHeight="1">
      <c r="B109" s="180"/>
      <c r="C109" s="181"/>
      <c r="D109" s="174" t="s">
        <v>136</v>
      </c>
      <c r="E109" s="181"/>
      <c r="F109" s="182" t="s">
        <v>172</v>
      </c>
      <c r="G109" s="181"/>
      <c r="H109" s="183">
        <v>84.603</v>
      </c>
      <c r="J109" s="181"/>
      <c r="K109" s="181"/>
      <c r="L109" s="184"/>
      <c r="M109" s="185"/>
      <c r="N109" s="181"/>
      <c r="O109" s="181"/>
      <c r="P109" s="181"/>
      <c r="Q109" s="181"/>
      <c r="R109" s="181"/>
      <c r="S109" s="181"/>
      <c r="T109" s="186"/>
      <c r="AT109" s="187" t="s">
        <v>136</v>
      </c>
      <c r="AU109" s="187" t="s">
        <v>21</v>
      </c>
      <c r="AV109" s="187" t="s">
        <v>80</v>
      </c>
      <c r="AW109" s="187" t="s">
        <v>99</v>
      </c>
      <c r="AX109" s="187" t="s">
        <v>21</v>
      </c>
      <c r="AY109" s="187" t="s">
        <v>125</v>
      </c>
    </row>
    <row r="110" spans="2:65" s="6" customFormat="1" ht="24" customHeight="1">
      <c r="B110" s="86"/>
      <c r="C110" s="156" t="s">
        <v>173</v>
      </c>
      <c r="D110" s="156" t="s">
        <v>127</v>
      </c>
      <c r="E110" s="157" t="s">
        <v>174</v>
      </c>
      <c r="F110" s="158" t="s">
        <v>175</v>
      </c>
      <c r="G110" s="159" t="s">
        <v>176</v>
      </c>
      <c r="H110" s="160">
        <v>1236.501</v>
      </c>
      <c r="I110" s="161"/>
      <c r="J110" s="162">
        <f>ROUND($I$110*$H$110,2)</f>
        <v>0</v>
      </c>
      <c r="K110" s="158"/>
      <c r="L110" s="132"/>
      <c r="M110" s="163"/>
      <c r="N110" s="164" t="s">
        <v>43</v>
      </c>
      <c r="O110" s="87"/>
      <c r="P110" s="165">
        <f>$O$110*$H$110</f>
        <v>0</v>
      </c>
      <c r="Q110" s="165">
        <v>0</v>
      </c>
      <c r="R110" s="165">
        <f>$Q$110*$H$110</f>
        <v>0</v>
      </c>
      <c r="S110" s="165">
        <v>0</v>
      </c>
      <c r="T110" s="166">
        <f>$S$110*$H$110</f>
        <v>0</v>
      </c>
      <c r="AR110" s="90" t="s">
        <v>132</v>
      </c>
      <c r="AT110" s="90" t="s">
        <v>127</v>
      </c>
      <c r="AU110" s="90" t="s">
        <v>21</v>
      </c>
      <c r="AY110" s="6" t="s">
        <v>125</v>
      </c>
      <c r="BE110" s="167">
        <f>IF($N$110="základní",$J$110,0)</f>
        <v>0</v>
      </c>
      <c r="BF110" s="167">
        <f>IF($N$110="snížená",$J$110,0)</f>
        <v>0</v>
      </c>
      <c r="BG110" s="167">
        <f>IF($N$110="zákl. přenesená",$J$110,0)</f>
        <v>0</v>
      </c>
      <c r="BH110" s="167">
        <f>IF($N$110="sníž. přenesená",$J$110,0)</f>
        <v>0</v>
      </c>
      <c r="BI110" s="167">
        <f>IF($N$110="nulová",$J$110,0)</f>
        <v>0</v>
      </c>
      <c r="BJ110" s="90" t="s">
        <v>21</v>
      </c>
      <c r="BK110" s="167">
        <f>ROUND($I$110*$H$110,2)</f>
        <v>0</v>
      </c>
      <c r="BL110" s="90" t="s">
        <v>132</v>
      </c>
      <c r="BM110" s="90" t="s">
        <v>177</v>
      </c>
    </row>
    <row r="111" spans="2:47" s="6" customFormat="1" ht="24.75" customHeight="1">
      <c r="B111" s="86"/>
      <c r="C111" s="87"/>
      <c r="D111" s="168" t="s">
        <v>134</v>
      </c>
      <c r="E111" s="87"/>
      <c r="F111" s="169" t="s">
        <v>175</v>
      </c>
      <c r="G111" s="87"/>
      <c r="H111" s="87"/>
      <c r="J111" s="87"/>
      <c r="K111" s="87"/>
      <c r="L111" s="132"/>
      <c r="M111" s="170"/>
      <c r="N111" s="87"/>
      <c r="O111" s="87"/>
      <c r="P111" s="87"/>
      <c r="Q111" s="87"/>
      <c r="R111" s="87"/>
      <c r="S111" s="87"/>
      <c r="T111" s="171"/>
      <c r="AT111" s="6" t="s">
        <v>134</v>
      </c>
      <c r="AU111" s="6" t="s">
        <v>21</v>
      </c>
    </row>
    <row r="112" spans="2:51" s="6" customFormat="1" ht="13.5" customHeight="1">
      <c r="B112" s="172"/>
      <c r="C112" s="173"/>
      <c r="D112" s="174" t="s">
        <v>136</v>
      </c>
      <c r="E112" s="173"/>
      <c r="F112" s="175" t="s">
        <v>178</v>
      </c>
      <c r="G112" s="173"/>
      <c r="H112" s="173"/>
      <c r="J112" s="173"/>
      <c r="K112" s="173"/>
      <c r="L112" s="176"/>
      <c r="M112" s="177"/>
      <c r="N112" s="173"/>
      <c r="O112" s="173"/>
      <c r="P112" s="173"/>
      <c r="Q112" s="173"/>
      <c r="R112" s="173"/>
      <c r="S112" s="173"/>
      <c r="T112" s="178"/>
      <c r="AT112" s="179" t="s">
        <v>136</v>
      </c>
      <c r="AU112" s="179" t="s">
        <v>21</v>
      </c>
      <c r="AV112" s="179" t="s">
        <v>21</v>
      </c>
      <c r="AW112" s="179" t="s">
        <v>99</v>
      </c>
      <c r="AX112" s="179" t="s">
        <v>72</v>
      </c>
      <c r="AY112" s="179" t="s">
        <v>125</v>
      </c>
    </row>
    <row r="113" spans="2:51" s="6" customFormat="1" ht="13.5" customHeight="1">
      <c r="B113" s="180"/>
      <c r="C113" s="181"/>
      <c r="D113" s="174" t="s">
        <v>136</v>
      </c>
      <c r="E113" s="181"/>
      <c r="F113" s="182" t="s">
        <v>179</v>
      </c>
      <c r="G113" s="181"/>
      <c r="H113" s="183">
        <v>1236.501</v>
      </c>
      <c r="J113" s="181"/>
      <c r="K113" s="181"/>
      <c r="L113" s="184"/>
      <c r="M113" s="185"/>
      <c r="N113" s="181"/>
      <c r="O113" s="181"/>
      <c r="P113" s="181"/>
      <c r="Q113" s="181"/>
      <c r="R113" s="181"/>
      <c r="S113" s="181"/>
      <c r="T113" s="186"/>
      <c r="AT113" s="187" t="s">
        <v>136</v>
      </c>
      <c r="AU113" s="187" t="s">
        <v>21</v>
      </c>
      <c r="AV113" s="187" t="s">
        <v>80</v>
      </c>
      <c r="AW113" s="187" t="s">
        <v>99</v>
      </c>
      <c r="AX113" s="187" t="s">
        <v>21</v>
      </c>
      <c r="AY113" s="187" t="s">
        <v>125</v>
      </c>
    </row>
    <row r="114" spans="2:65" s="6" customFormat="1" ht="24" customHeight="1">
      <c r="B114" s="86"/>
      <c r="C114" s="156" t="s">
        <v>180</v>
      </c>
      <c r="D114" s="156" t="s">
        <v>127</v>
      </c>
      <c r="E114" s="157" t="s">
        <v>181</v>
      </c>
      <c r="F114" s="158" t="s">
        <v>182</v>
      </c>
      <c r="G114" s="159" t="s">
        <v>176</v>
      </c>
      <c r="H114" s="160">
        <v>455.516</v>
      </c>
      <c r="I114" s="161"/>
      <c r="J114" s="162">
        <f>ROUND($I$114*$H$114,2)</f>
        <v>0</v>
      </c>
      <c r="K114" s="158"/>
      <c r="L114" s="132"/>
      <c r="M114" s="163"/>
      <c r="N114" s="164" t="s">
        <v>43</v>
      </c>
      <c r="O114" s="87"/>
      <c r="P114" s="165">
        <f>$O$114*$H$114</f>
        <v>0</v>
      </c>
      <c r="Q114" s="165">
        <v>0</v>
      </c>
      <c r="R114" s="165">
        <f>$Q$114*$H$114</f>
        <v>0</v>
      </c>
      <c r="S114" s="165">
        <v>0</v>
      </c>
      <c r="T114" s="166">
        <f>$S$114*$H$114</f>
        <v>0</v>
      </c>
      <c r="AR114" s="90" t="s">
        <v>132</v>
      </c>
      <c r="AT114" s="90" t="s">
        <v>127</v>
      </c>
      <c r="AU114" s="90" t="s">
        <v>21</v>
      </c>
      <c r="AY114" s="6" t="s">
        <v>125</v>
      </c>
      <c r="BE114" s="167">
        <f>IF($N$114="základní",$J$114,0)</f>
        <v>0</v>
      </c>
      <c r="BF114" s="167">
        <f>IF($N$114="snížená",$J$114,0)</f>
        <v>0</v>
      </c>
      <c r="BG114" s="167">
        <f>IF($N$114="zákl. přenesená",$J$114,0)</f>
        <v>0</v>
      </c>
      <c r="BH114" s="167">
        <f>IF($N$114="sníž. přenesená",$J$114,0)</f>
        <v>0</v>
      </c>
      <c r="BI114" s="167">
        <f>IF($N$114="nulová",$J$114,0)</f>
        <v>0</v>
      </c>
      <c r="BJ114" s="90" t="s">
        <v>21</v>
      </c>
      <c r="BK114" s="167">
        <f>ROUND($I$114*$H$114,2)</f>
        <v>0</v>
      </c>
      <c r="BL114" s="90" t="s">
        <v>132</v>
      </c>
      <c r="BM114" s="90" t="s">
        <v>183</v>
      </c>
    </row>
    <row r="115" spans="2:47" s="6" customFormat="1" ht="24.75" customHeight="1">
      <c r="B115" s="86"/>
      <c r="C115" s="87"/>
      <c r="D115" s="168" t="s">
        <v>134</v>
      </c>
      <c r="E115" s="87"/>
      <c r="F115" s="169" t="s">
        <v>182</v>
      </c>
      <c r="G115" s="87"/>
      <c r="H115" s="87"/>
      <c r="J115" s="87"/>
      <c r="K115" s="87"/>
      <c r="L115" s="132"/>
      <c r="M115" s="170"/>
      <c r="N115" s="87"/>
      <c r="O115" s="87"/>
      <c r="P115" s="87"/>
      <c r="Q115" s="87"/>
      <c r="R115" s="87"/>
      <c r="S115" s="87"/>
      <c r="T115" s="171"/>
      <c r="AT115" s="6" t="s">
        <v>134</v>
      </c>
      <c r="AU115" s="6" t="s">
        <v>21</v>
      </c>
    </row>
    <row r="116" spans="2:51" s="6" customFormat="1" ht="13.5" customHeight="1">
      <c r="B116" s="172"/>
      <c r="C116" s="173"/>
      <c r="D116" s="174" t="s">
        <v>136</v>
      </c>
      <c r="E116" s="173"/>
      <c r="F116" s="175" t="s">
        <v>184</v>
      </c>
      <c r="G116" s="173"/>
      <c r="H116" s="173"/>
      <c r="J116" s="173"/>
      <c r="K116" s="173"/>
      <c r="L116" s="176"/>
      <c r="M116" s="177"/>
      <c r="N116" s="173"/>
      <c r="O116" s="173"/>
      <c r="P116" s="173"/>
      <c r="Q116" s="173"/>
      <c r="R116" s="173"/>
      <c r="S116" s="173"/>
      <c r="T116" s="178"/>
      <c r="AT116" s="179" t="s">
        <v>136</v>
      </c>
      <c r="AU116" s="179" t="s">
        <v>21</v>
      </c>
      <c r="AV116" s="179" t="s">
        <v>21</v>
      </c>
      <c r="AW116" s="179" t="s">
        <v>99</v>
      </c>
      <c r="AX116" s="179" t="s">
        <v>72</v>
      </c>
      <c r="AY116" s="179" t="s">
        <v>125</v>
      </c>
    </row>
    <row r="117" spans="2:51" s="6" customFormat="1" ht="13.5" customHeight="1">
      <c r="B117" s="180"/>
      <c r="C117" s="181"/>
      <c r="D117" s="174" t="s">
        <v>136</v>
      </c>
      <c r="E117" s="181"/>
      <c r="F117" s="182" t="s">
        <v>185</v>
      </c>
      <c r="G117" s="181"/>
      <c r="H117" s="183">
        <v>455.516</v>
      </c>
      <c r="J117" s="181"/>
      <c r="K117" s="181"/>
      <c r="L117" s="184"/>
      <c r="M117" s="185"/>
      <c r="N117" s="181"/>
      <c r="O117" s="181"/>
      <c r="P117" s="181"/>
      <c r="Q117" s="181"/>
      <c r="R117" s="181"/>
      <c r="S117" s="181"/>
      <c r="T117" s="186"/>
      <c r="AT117" s="187" t="s">
        <v>136</v>
      </c>
      <c r="AU117" s="187" t="s">
        <v>21</v>
      </c>
      <c r="AV117" s="187" t="s">
        <v>80</v>
      </c>
      <c r="AW117" s="187" t="s">
        <v>99</v>
      </c>
      <c r="AX117" s="187" t="s">
        <v>21</v>
      </c>
      <c r="AY117" s="187" t="s">
        <v>125</v>
      </c>
    </row>
    <row r="118" spans="2:65" s="6" customFormat="1" ht="24" customHeight="1">
      <c r="B118" s="86"/>
      <c r="C118" s="156" t="s">
        <v>186</v>
      </c>
      <c r="D118" s="156" t="s">
        <v>127</v>
      </c>
      <c r="E118" s="157" t="s">
        <v>187</v>
      </c>
      <c r="F118" s="158" t="s">
        <v>188</v>
      </c>
      <c r="G118" s="159" t="s">
        <v>176</v>
      </c>
      <c r="H118" s="160">
        <v>585.674</v>
      </c>
      <c r="I118" s="161"/>
      <c r="J118" s="162">
        <f>ROUND($I$118*$H$118,2)</f>
        <v>0</v>
      </c>
      <c r="K118" s="158"/>
      <c r="L118" s="132"/>
      <c r="M118" s="163"/>
      <c r="N118" s="164" t="s">
        <v>43</v>
      </c>
      <c r="O118" s="87"/>
      <c r="P118" s="165">
        <f>$O$118*$H$118</f>
        <v>0</v>
      </c>
      <c r="Q118" s="165">
        <v>0</v>
      </c>
      <c r="R118" s="165">
        <f>$Q$118*$H$118</f>
        <v>0</v>
      </c>
      <c r="S118" s="165">
        <v>0</v>
      </c>
      <c r="T118" s="166">
        <f>$S$118*$H$118</f>
        <v>0</v>
      </c>
      <c r="AR118" s="90" t="s">
        <v>132</v>
      </c>
      <c r="AT118" s="90" t="s">
        <v>127</v>
      </c>
      <c r="AU118" s="90" t="s">
        <v>21</v>
      </c>
      <c r="AY118" s="6" t="s">
        <v>125</v>
      </c>
      <c r="BE118" s="167">
        <f>IF($N$118="základní",$J$118,0)</f>
        <v>0</v>
      </c>
      <c r="BF118" s="167">
        <f>IF($N$118="snížená",$J$118,0)</f>
        <v>0</v>
      </c>
      <c r="BG118" s="167">
        <f>IF($N$118="zákl. přenesená",$J$118,0)</f>
        <v>0</v>
      </c>
      <c r="BH118" s="167">
        <f>IF($N$118="sníž. přenesená",$J$118,0)</f>
        <v>0</v>
      </c>
      <c r="BI118" s="167">
        <f>IF($N$118="nulová",$J$118,0)</f>
        <v>0</v>
      </c>
      <c r="BJ118" s="90" t="s">
        <v>21</v>
      </c>
      <c r="BK118" s="167">
        <f>ROUND($I$118*$H$118,2)</f>
        <v>0</v>
      </c>
      <c r="BL118" s="90" t="s">
        <v>132</v>
      </c>
      <c r="BM118" s="90" t="s">
        <v>189</v>
      </c>
    </row>
    <row r="119" spans="2:47" s="6" customFormat="1" ht="24.75" customHeight="1">
      <c r="B119" s="86"/>
      <c r="C119" s="87"/>
      <c r="D119" s="168" t="s">
        <v>134</v>
      </c>
      <c r="E119" s="87"/>
      <c r="F119" s="169" t="s">
        <v>188</v>
      </c>
      <c r="G119" s="87"/>
      <c r="H119" s="87"/>
      <c r="J119" s="87"/>
      <c r="K119" s="87"/>
      <c r="L119" s="132"/>
      <c r="M119" s="170"/>
      <c r="N119" s="87"/>
      <c r="O119" s="87"/>
      <c r="P119" s="87"/>
      <c r="Q119" s="87"/>
      <c r="R119" s="87"/>
      <c r="S119" s="87"/>
      <c r="T119" s="171"/>
      <c r="AT119" s="6" t="s">
        <v>134</v>
      </c>
      <c r="AU119" s="6" t="s">
        <v>21</v>
      </c>
    </row>
    <row r="120" spans="2:51" s="6" customFormat="1" ht="13.5" customHeight="1">
      <c r="B120" s="172"/>
      <c r="C120" s="173"/>
      <c r="D120" s="174" t="s">
        <v>136</v>
      </c>
      <c r="E120" s="173"/>
      <c r="F120" s="175" t="s">
        <v>190</v>
      </c>
      <c r="G120" s="173"/>
      <c r="H120" s="173"/>
      <c r="J120" s="173"/>
      <c r="K120" s="173"/>
      <c r="L120" s="176"/>
      <c r="M120" s="177"/>
      <c r="N120" s="173"/>
      <c r="O120" s="173"/>
      <c r="P120" s="173"/>
      <c r="Q120" s="173"/>
      <c r="R120" s="173"/>
      <c r="S120" s="173"/>
      <c r="T120" s="178"/>
      <c r="AT120" s="179" t="s">
        <v>136</v>
      </c>
      <c r="AU120" s="179" t="s">
        <v>21</v>
      </c>
      <c r="AV120" s="179" t="s">
        <v>21</v>
      </c>
      <c r="AW120" s="179" t="s">
        <v>99</v>
      </c>
      <c r="AX120" s="179" t="s">
        <v>72</v>
      </c>
      <c r="AY120" s="179" t="s">
        <v>125</v>
      </c>
    </row>
    <row r="121" spans="2:51" s="6" customFormat="1" ht="13.5" customHeight="1">
      <c r="B121" s="180"/>
      <c r="C121" s="181"/>
      <c r="D121" s="174" t="s">
        <v>136</v>
      </c>
      <c r="E121" s="181"/>
      <c r="F121" s="182" t="s">
        <v>191</v>
      </c>
      <c r="G121" s="181"/>
      <c r="H121" s="183">
        <v>585.674</v>
      </c>
      <c r="J121" s="181"/>
      <c r="K121" s="181"/>
      <c r="L121" s="184"/>
      <c r="M121" s="185"/>
      <c r="N121" s="181"/>
      <c r="O121" s="181"/>
      <c r="P121" s="181"/>
      <c r="Q121" s="181"/>
      <c r="R121" s="181"/>
      <c r="S121" s="181"/>
      <c r="T121" s="186"/>
      <c r="AT121" s="187" t="s">
        <v>136</v>
      </c>
      <c r="AU121" s="187" t="s">
        <v>21</v>
      </c>
      <c r="AV121" s="187" t="s">
        <v>80</v>
      </c>
      <c r="AW121" s="187" t="s">
        <v>99</v>
      </c>
      <c r="AX121" s="187" t="s">
        <v>21</v>
      </c>
      <c r="AY121" s="187" t="s">
        <v>125</v>
      </c>
    </row>
    <row r="122" spans="2:65" s="6" customFormat="1" ht="13.5" customHeight="1">
      <c r="B122" s="86"/>
      <c r="C122" s="156" t="s">
        <v>192</v>
      </c>
      <c r="D122" s="156" t="s">
        <v>127</v>
      </c>
      <c r="E122" s="157" t="s">
        <v>193</v>
      </c>
      <c r="F122" s="158" t="s">
        <v>194</v>
      </c>
      <c r="G122" s="159" t="s">
        <v>176</v>
      </c>
      <c r="H122" s="160">
        <v>585.674</v>
      </c>
      <c r="I122" s="161"/>
      <c r="J122" s="162">
        <f>ROUND($I$122*$H$122,2)</f>
        <v>0</v>
      </c>
      <c r="K122" s="158"/>
      <c r="L122" s="132"/>
      <c r="M122" s="163"/>
      <c r="N122" s="164" t="s">
        <v>43</v>
      </c>
      <c r="O122" s="87"/>
      <c r="P122" s="165">
        <f>$O$122*$H$122</f>
        <v>0</v>
      </c>
      <c r="Q122" s="165">
        <v>0</v>
      </c>
      <c r="R122" s="165">
        <f>$Q$122*$H$122</f>
        <v>0</v>
      </c>
      <c r="S122" s="165">
        <v>0</v>
      </c>
      <c r="T122" s="166">
        <f>$S$122*$H$122</f>
        <v>0</v>
      </c>
      <c r="AR122" s="90" t="s">
        <v>132</v>
      </c>
      <c r="AT122" s="90" t="s">
        <v>127</v>
      </c>
      <c r="AU122" s="90" t="s">
        <v>21</v>
      </c>
      <c r="AY122" s="6" t="s">
        <v>125</v>
      </c>
      <c r="BE122" s="167">
        <f>IF($N$122="základní",$J$122,0)</f>
        <v>0</v>
      </c>
      <c r="BF122" s="167">
        <f>IF($N$122="snížená",$J$122,0)</f>
        <v>0</v>
      </c>
      <c r="BG122" s="167">
        <f>IF($N$122="zákl. přenesená",$J$122,0)</f>
        <v>0</v>
      </c>
      <c r="BH122" s="167">
        <f>IF($N$122="sníž. přenesená",$J$122,0)</f>
        <v>0</v>
      </c>
      <c r="BI122" s="167">
        <f>IF($N$122="nulová",$J$122,0)</f>
        <v>0</v>
      </c>
      <c r="BJ122" s="90" t="s">
        <v>21</v>
      </c>
      <c r="BK122" s="167">
        <f>ROUND($I$122*$H$122,2)</f>
        <v>0</v>
      </c>
      <c r="BL122" s="90" t="s">
        <v>132</v>
      </c>
      <c r="BM122" s="90" t="s">
        <v>195</v>
      </c>
    </row>
    <row r="123" spans="2:47" s="6" customFormat="1" ht="14.25" customHeight="1">
      <c r="B123" s="86"/>
      <c r="C123" s="87"/>
      <c r="D123" s="168" t="s">
        <v>134</v>
      </c>
      <c r="E123" s="87"/>
      <c r="F123" s="169" t="s">
        <v>194</v>
      </c>
      <c r="G123" s="87"/>
      <c r="H123" s="87"/>
      <c r="J123" s="87"/>
      <c r="K123" s="87"/>
      <c r="L123" s="132"/>
      <c r="M123" s="170"/>
      <c r="N123" s="87"/>
      <c r="O123" s="87"/>
      <c r="P123" s="87"/>
      <c r="Q123" s="87"/>
      <c r="R123" s="87"/>
      <c r="S123" s="87"/>
      <c r="T123" s="171"/>
      <c r="AT123" s="6" t="s">
        <v>134</v>
      </c>
      <c r="AU123" s="6" t="s">
        <v>21</v>
      </c>
    </row>
    <row r="124" spans="2:51" s="6" customFormat="1" ht="13.5" customHeight="1">
      <c r="B124" s="172"/>
      <c r="C124" s="173"/>
      <c r="D124" s="174" t="s">
        <v>136</v>
      </c>
      <c r="E124" s="173"/>
      <c r="F124" s="175" t="s">
        <v>190</v>
      </c>
      <c r="G124" s="173"/>
      <c r="H124" s="173"/>
      <c r="J124" s="173"/>
      <c r="K124" s="173"/>
      <c r="L124" s="176"/>
      <c r="M124" s="177"/>
      <c r="N124" s="173"/>
      <c r="O124" s="173"/>
      <c r="P124" s="173"/>
      <c r="Q124" s="173"/>
      <c r="R124" s="173"/>
      <c r="S124" s="173"/>
      <c r="T124" s="178"/>
      <c r="AT124" s="179" t="s">
        <v>136</v>
      </c>
      <c r="AU124" s="179" t="s">
        <v>21</v>
      </c>
      <c r="AV124" s="179" t="s">
        <v>21</v>
      </c>
      <c r="AW124" s="179" t="s">
        <v>99</v>
      </c>
      <c r="AX124" s="179" t="s">
        <v>72</v>
      </c>
      <c r="AY124" s="179" t="s">
        <v>125</v>
      </c>
    </row>
    <row r="125" spans="2:51" s="6" customFormat="1" ht="13.5" customHeight="1">
      <c r="B125" s="180"/>
      <c r="C125" s="181"/>
      <c r="D125" s="174" t="s">
        <v>136</v>
      </c>
      <c r="E125" s="181"/>
      <c r="F125" s="182" t="s">
        <v>191</v>
      </c>
      <c r="G125" s="181"/>
      <c r="H125" s="183">
        <v>585.674</v>
      </c>
      <c r="J125" s="181"/>
      <c r="K125" s="181"/>
      <c r="L125" s="184"/>
      <c r="M125" s="185"/>
      <c r="N125" s="181"/>
      <c r="O125" s="181"/>
      <c r="P125" s="181"/>
      <c r="Q125" s="181"/>
      <c r="R125" s="181"/>
      <c r="S125" s="181"/>
      <c r="T125" s="186"/>
      <c r="AT125" s="187" t="s">
        <v>136</v>
      </c>
      <c r="AU125" s="187" t="s">
        <v>21</v>
      </c>
      <c r="AV125" s="187" t="s">
        <v>80</v>
      </c>
      <c r="AW125" s="187" t="s">
        <v>99</v>
      </c>
      <c r="AX125" s="187" t="s">
        <v>21</v>
      </c>
      <c r="AY125" s="187" t="s">
        <v>125</v>
      </c>
    </row>
    <row r="126" spans="2:63" s="145" customFormat="1" ht="38.25" customHeight="1">
      <c r="B126" s="146"/>
      <c r="C126" s="147"/>
      <c r="D126" s="147" t="s">
        <v>71</v>
      </c>
      <c r="E126" s="148" t="s">
        <v>196</v>
      </c>
      <c r="F126" s="148" t="s">
        <v>197</v>
      </c>
      <c r="G126" s="147"/>
      <c r="H126" s="147"/>
      <c r="J126" s="149">
        <f>$BK$126</f>
        <v>0</v>
      </c>
      <c r="K126" s="147"/>
      <c r="L126" s="150"/>
      <c r="M126" s="151"/>
      <c r="N126" s="147"/>
      <c r="O126" s="147"/>
      <c r="P126" s="152">
        <f>SUM($P$127:$P$178)</f>
        <v>0</v>
      </c>
      <c r="Q126" s="147"/>
      <c r="R126" s="152">
        <f>SUM($R$127:$R$178)</f>
        <v>246.40164185999998</v>
      </c>
      <c r="S126" s="147"/>
      <c r="T126" s="153">
        <f>SUM($T$127:$T$178)</f>
        <v>0</v>
      </c>
      <c r="AR126" s="154" t="s">
        <v>21</v>
      </c>
      <c r="AT126" s="154" t="s">
        <v>71</v>
      </c>
      <c r="AU126" s="154" t="s">
        <v>72</v>
      </c>
      <c r="AY126" s="154" t="s">
        <v>125</v>
      </c>
      <c r="BK126" s="155">
        <f>SUM($BK$127:$BK$178)</f>
        <v>0</v>
      </c>
    </row>
    <row r="127" spans="2:65" s="6" customFormat="1" ht="13.5" customHeight="1">
      <c r="B127" s="86"/>
      <c r="C127" s="188" t="s">
        <v>198</v>
      </c>
      <c r="D127" s="188" t="s">
        <v>199</v>
      </c>
      <c r="E127" s="189" t="s">
        <v>200</v>
      </c>
      <c r="F127" s="190" t="s">
        <v>201</v>
      </c>
      <c r="G127" s="191" t="s">
        <v>176</v>
      </c>
      <c r="H127" s="192">
        <v>585.674</v>
      </c>
      <c r="I127" s="193"/>
      <c r="J127" s="194">
        <f>ROUND($I$127*$H$127,2)</f>
        <v>0</v>
      </c>
      <c r="K127" s="190"/>
      <c r="L127" s="195"/>
      <c r="M127" s="196"/>
      <c r="N127" s="197" t="s">
        <v>43</v>
      </c>
      <c r="O127" s="87"/>
      <c r="P127" s="165">
        <f>$O$127*$H$127</f>
        <v>0</v>
      </c>
      <c r="Q127" s="165">
        <v>0</v>
      </c>
      <c r="R127" s="165">
        <f>$Q$127*$H$127</f>
        <v>0</v>
      </c>
      <c r="S127" s="165">
        <v>0</v>
      </c>
      <c r="T127" s="166">
        <f>$S$127*$H$127</f>
        <v>0</v>
      </c>
      <c r="AR127" s="90" t="s">
        <v>202</v>
      </c>
      <c r="AT127" s="90" t="s">
        <v>199</v>
      </c>
      <c r="AU127" s="90" t="s">
        <v>21</v>
      </c>
      <c r="AY127" s="6" t="s">
        <v>125</v>
      </c>
      <c r="BE127" s="167">
        <f>IF($N$127="základní",$J$127,0)</f>
        <v>0</v>
      </c>
      <c r="BF127" s="167">
        <f>IF($N$127="snížená",$J$127,0)</f>
        <v>0</v>
      </c>
      <c r="BG127" s="167">
        <f>IF($N$127="zákl. přenesená",$J$127,0)</f>
        <v>0</v>
      </c>
      <c r="BH127" s="167">
        <f>IF($N$127="sníž. přenesená",$J$127,0)</f>
        <v>0</v>
      </c>
      <c r="BI127" s="167">
        <f>IF($N$127="nulová",$J$127,0)</f>
        <v>0</v>
      </c>
      <c r="BJ127" s="90" t="s">
        <v>21</v>
      </c>
      <c r="BK127" s="167">
        <f>ROUND($I$127*$H$127,2)</f>
        <v>0</v>
      </c>
      <c r="BL127" s="90" t="s">
        <v>132</v>
      </c>
      <c r="BM127" s="90" t="s">
        <v>203</v>
      </c>
    </row>
    <row r="128" spans="2:47" s="6" customFormat="1" ht="14.25" customHeight="1">
      <c r="B128" s="86"/>
      <c r="C128" s="87"/>
      <c r="D128" s="168" t="s">
        <v>134</v>
      </c>
      <c r="E128" s="87"/>
      <c r="F128" s="169" t="s">
        <v>201</v>
      </c>
      <c r="G128" s="87"/>
      <c r="H128" s="87"/>
      <c r="J128" s="87"/>
      <c r="K128" s="87"/>
      <c r="L128" s="132"/>
      <c r="M128" s="170"/>
      <c r="N128" s="87"/>
      <c r="O128" s="87"/>
      <c r="P128" s="87"/>
      <c r="Q128" s="87"/>
      <c r="R128" s="87"/>
      <c r="S128" s="87"/>
      <c r="T128" s="171"/>
      <c r="AT128" s="6" t="s">
        <v>134</v>
      </c>
      <c r="AU128" s="6" t="s">
        <v>21</v>
      </c>
    </row>
    <row r="129" spans="2:51" s="6" customFormat="1" ht="13.5" customHeight="1">
      <c r="B129" s="172"/>
      <c r="C129" s="173"/>
      <c r="D129" s="174" t="s">
        <v>136</v>
      </c>
      <c r="E129" s="173"/>
      <c r="F129" s="175" t="s">
        <v>204</v>
      </c>
      <c r="G129" s="173"/>
      <c r="H129" s="173"/>
      <c r="J129" s="173"/>
      <c r="K129" s="173"/>
      <c r="L129" s="176"/>
      <c r="M129" s="177"/>
      <c r="N129" s="173"/>
      <c r="O129" s="173"/>
      <c r="P129" s="173"/>
      <c r="Q129" s="173"/>
      <c r="R129" s="173"/>
      <c r="S129" s="173"/>
      <c r="T129" s="178"/>
      <c r="AT129" s="179" t="s">
        <v>136</v>
      </c>
      <c r="AU129" s="179" t="s">
        <v>21</v>
      </c>
      <c r="AV129" s="179" t="s">
        <v>21</v>
      </c>
      <c r="AW129" s="179" t="s">
        <v>99</v>
      </c>
      <c r="AX129" s="179" t="s">
        <v>72</v>
      </c>
      <c r="AY129" s="179" t="s">
        <v>125</v>
      </c>
    </row>
    <row r="130" spans="2:51" s="6" customFormat="1" ht="13.5" customHeight="1">
      <c r="B130" s="180"/>
      <c r="C130" s="181"/>
      <c r="D130" s="174" t="s">
        <v>136</v>
      </c>
      <c r="E130" s="181"/>
      <c r="F130" s="182" t="s">
        <v>191</v>
      </c>
      <c r="G130" s="181"/>
      <c r="H130" s="183">
        <v>585.674</v>
      </c>
      <c r="J130" s="181"/>
      <c r="K130" s="181"/>
      <c r="L130" s="184"/>
      <c r="M130" s="185"/>
      <c r="N130" s="181"/>
      <c r="O130" s="181"/>
      <c r="P130" s="181"/>
      <c r="Q130" s="181"/>
      <c r="R130" s="181"/>
      <c r="S130" s="181"/>
      <c r="T130" s="186"/>
      <c r="AT130" s="187" t="s">
        <v>136</v>
      </c>
      <c r="AU130" s="187" t="s">
        <v>21</v>
      </c>
      <c r="AV130" s="187" t="s">
        <v>80</v>
      </c>
      <c r="AW130" s="187" t="s">
        <v>99</v>
      </c>
      <c r="AX130" s="187" t="s">
        <v>21</v>
      </c>
      <c r="AY130" s="187" t="s">
        <v>125</v>
      </c>
    </row>
    <row r="131" spans="2:65" s="6" customFormat="1" ht="24" customHeight="1">
      <c r="B131" s="86"/>
      <c r="C131" s="156" t="s">
        <v>205</v>
      </c>
      <c r="D131" s="156" t="s">
        <v>127</v>
      </c>
      <c r="E131" s="157" t="s">
        <v>206</v>
      </c>
      <c r="F131" s="158" t="s">
        <v>207</v>
      </c>
      <c r="G131" s="159" t="s">
        <v>176</v>
      </c>
      <c r="H131" s="160">
        <v>130.158</v>
      </c>
      <c r="I131" s="161"/>
      <c r="J131" s="162">
        <f>ROUND($I$131*$H$131,2)</f>
        <v>0</v>
      </c>
      <c r="K131" s="158"/>
      <c r="L131" s="132"/>
      <c r="M131" s="163"/>
      <c r="N131" s="164" t="s">
        <v>43</v>
      </c>
      <c r="O131" s="87"/>
      <c r="P131" s="165">
        <f>$O$131*$H$131</f>
        <v>0</v>
      </c>
      <c r="Q131" s="165">
        <v>1.89077</v>
      </c>
      <c r="R131" s="165">
        <f>$Q$131*$H$131</f>
        <v>246.09884165999998</v>
      </c>
      <c r="S131" s="165">
        <v>0</v>
      </c>
      <c r="T131" s="166">
        <f>$S$131*$H$131</f>
        <v>0</v>
      </c>
      <c r="AR131" s="90" t="s">
        <v>132</v>
      </c>
      <c r="AT131" s="90" t="s">
        <v>127</v>
      </c>
      <c r="AU131" s="90" t="s">
        <v>21</v>
      </c>
      <c r="AY131" s="6" t="s">
        <v>125</v>
      </c>
      <c r="BE131" s="167">
        <f>IF($N$131="základní",$J$131,0)</f>
        <v>0</v>
      </c>
      <c r="BF131" s="167">
        <f>IF($N$131="snížená",$J$131,0)</f>
        <v>0</v>
      </c>
      <c r="BG131" s="167">
        <f>IF($N$131="zákl. přenesená",$J$131,0)</f>
        <v>0</v>
      </c>
      <c r="BH131" s="167">
        <f>IF($N$131="sníž. přenesená",$J$131,0)</f>
        <v>0</v>
      </c>
      <c r="BI131" s="167">
        <f>IF($N$131="nulová",$J$131,0)</f>
        <v>0</v>
      </c>
      <c r="BJ131" s="90" t="s">
        <v>21</v>
      </c>
      <c r="BK131" s="167">
        <f>ROUND($I$131*$H$131,2)</f>
        <v>0</v>
      </c>
      <c r="BL131" s="90" t="s">
        <v>132</v>
      </c>
      <c r="BM131" s="90" t="s">
        <v>208</v>
      </c>
    </row>
    <row r="132" spans="2:47" s="6" customFormat="1" ht="24.75" customHeight="1">
      <c r="B132" s="86"/>
      <c r="C132" s="87"/>
      <c r="D132" s="168" t="s">
        <v>134</v>
      </c>
      <c r="E132" s="87"/>
      <c r="F132" s="169" t="s">
        <v>207</v>
      </c>
      <c r="G132" s="87"/>
      <c r="H132" s="87"/>
      <c r="J132" s="87"/>
      <c r="K132" s="87"/>
      <c r="L132" s="132"/>
      <c r="M132" s="170"/>
      <c r="N132" s="87"/>
      <c r="O132" s="87"/>
      <c r="P132" s="87"/>
      <c r="Q132" s="87"/>
      <c r="R132" s="87"/>
      <c r="S132" s="87"/>
      <c r="T132" s="171"/>
      <c r="AT132" s="6" t="s">
        <v>134</v>
      </c>
      <c r="AU132" s="6" t="s">
        <v>21</v>
      </c>
    </row>
    <row r="133" spans="2:51" s="6" customFormat="1" ht="13.5" customHeight="1">
      <c r="B133" s="172"/>
      <c r="C133" s="173"/>
      <c r="D133" s="174" t="s">
        <v>136</v>
      </c>
      <c r="E133" s="173"/>
      <c r="F133" s="175" t="s">
        <v>209</v>
      </c>
      <c r="G133" s="173"/>
      <c r="H133" s="173"/>
      <c r="J133" s="173"/>
      <c r="K133" s="173"/>
      <c r="L133" s="176"/>
      <c r="M133" s="177"/>
      <c r="N133" s="173"/>
      <c r="O133" s="173"/>
      <c r="P133" s="173"/>
      <c r="Q133" s="173"/>
      <c r="R133" s="173"/>
      <c r="S133" s="173"/>
      <c r="T133" s="178"/>
      <c r="AT133" s="179" t="s">
        <v>136</v>
      </c>
      <c r="AU133" s="179" t="s">
        <v>21</v>
      </c>
      <c r="AV133" s="179" t="s">
        <v>21</v>
      </c>
      <c r="AW133" s="179" t="s">
        <v>99</v>
      </c>
      <c r="AX133" s="179" t="s">
        <v>72</v>
      </c>
      <c r="AY133" s="179" t="s">
        <v>125</v>
      </c>
    </row>
    <row r="134" spans="2:51" s="6" customFormat="1" ht="13.5" customHeight="1">
      <c r="B134" s="180"/>
      <c r="C134" s="181"/>
      <c r="D134" s="174" t="s">
        <v>136</v>
      </c>
      <c r="E134" s="181"/>
      <c r="F134" s="182" t="s">
        <v>210</v>
      </c>
      <c r="G134" s="181"/>
      <c r="H134" s="183">
        <v>130.158</v>
      </c>
      <c r="J134" s="181"/>
      <c r="K134" s="181"/>
      <c r="L134" s="184"/>
      <c r="M134" s="185"/>
      <c r="N134" s="181"/>
      <c r="O134" s="181"/>
      <c r="P134" s="181"/>
      <c r="Q134" s="181"/>
      <c r="R134" s="181"/>
      <c r="S134" s="181"/>
      <c r="T134" s="186"/>
      <c r="AT134" s="187" t="s">
        <v>136</v>
      </c>
      <c r="AU134" s="187" t="s">
        <v>21</v>
      </c>
      <c r="AV134" s="187" t="s">
        <v>80</v>
      </c>
      <c r="AW134" s="187" t="s">
        <v>99</v>
      </c>
      <c r="AX134" s="187" t="s">
        <v>21</v>
      </c>
      <c r="AY134" s="187" t="s">
        <v>125</v>
      </c>
    </row>
    <row r="135" spans="2:65" s="6" customFormat="1" ht="13.5" customHeight="1">
      <c r="B135" s="86"/>
      <c r="C135" s="156" t="s">
        <v>211</v>
      </c>
      <c r="D135" s="156" t="s">
        <v>127</v>
      </c>
      <c r="E135" s="157" t="s">
        <v>212</v>
      </c>
      <c r="F135" s="158" t="s">
        <v>213</v>
      </c>
      <c r="G135" s="159" t="s">
        <v>214</v>
      </c>
      <c r="H135" s="160">
        <v>9.5</v>
      </c>
      <c r="I135" s="161"/>
      <c r="J135" s="162">
        <f>ROUND($I$135*$H$135,2)</f>
        <v>0</v>
      </c>
      <c r="K135" s="158" t="s">
        <v>131</v>
      </c>
      <c r="L135" s="132"/>
      <c r="M135" s="163"/>
      <c r="N135" s="164" t="s">
        <v>43</v>
      </c>
      <c r="O135" s="87"/>
      <c r="P135" s="165">
        <f>$O$135*$H$135</f>
        <v>0</v>
      </c>
      <c r="Q135" s="165">
        <v>0</v>
      </c>
      <c r="R135" s="165">
        <f>$Q$135*$H$135</f>
        <v>0</v>
      </c>
      <c r="S135" s="165">
        <v>0</v>
      </c>
      <c r="T135" s="166">
        <f>$S$135*$H$135</f>
        <v>0</v>
      </c>
      <c r="AR135" s="90" t="s">
        <v>132</v>
      </c>
      <c r="AT135" s="90" t="s">
        <v>127</v>
      </c>
      <c r="AU135" s="90" t="s">
        <v>21</v>
      </c>
      <c r="AY135" s="6" t="s">
        <v>125</v>
      </c>
      <c r="BE135" s="167">
        <f>IF($N$135="základní",$J$135,0)</f>
        <v>0</v>
      </c>
      <c r="BF135" s="167">
        <f>IF($N$135="snížená",$J$135,0)</f>
        <v>0</v>
      </c>
      <c r="BG135" s="167">
        <f>IF($N$135="zákl. přenesená",$J$135,0)</f>
        <v>0</v>
      </c>
      <c r="BH135" s="167">
        <f>IF($N$135="sníž. přenesená",$J$135,0)</f>
        <v>0</v>
      </c>
      <c r="BI135" s="167">
        <f>IF($N$135="nulová",$J$135,0)</f>
        <v>0</v>
      </c>
      <c r="BJ135" s="90" t="s">
        <v>21</v>
      </c>
      <c r="BK135" s="167">
        <f>ROUND($I$135*$H$135,2)</f>
        <v>0</v>
      </c>
      <c r="BL135" s="90" t="s">
        <v>132</v>
      </c>
      <c r="BM135" s="90" t="s">
        <v>215</v>
      </c>
    </row>
    <row r="136" spans="2:47" s="6" customFormat="1" ht="14.25" customHeight="1">
      <c r="B136" s="86"/>
      <c r="C136" s="87"/>
      <c r="D136" s="168" t="s">
        <v>134</v>
      </c>
      <c r="E136" s="87"/>
      <c r="F136" s="169" t="s">
        <v>216</v>
      </c>
      <c r="G136" s="87"/>
      <c r="H136" s="87"/>
      <c r="J136" s="87"/>
      <c r="K136" s="87"/>
      <c r="L136" s="132"/>
      <c r="M136" s="170"/>
      <c r="N136" s="87"/>
      <c r="O136" s="87"/>
      <c r="P136" s="87"/>
      <c r="Q136" s="87"/>
      <c r="R136" s="87"/>
      <c r="S136" s="87"/>
      <c r="T136" s="171"/>
      <c r="AT136" s="6" t="s">
        <v>134</v>
      </c>
      <c r="AU136" s="6" t="s">
        <v>21</v>
      </c>
    </row>
    <row r="137" spans="2:51" s="6" customFormat="1" ht="13.5" customHeight="1">
      <c r="B137" s="172"/>
      <c r="C137" s="173"/>
      <c r="D137" s="174" t="s">
        <v>136</v>
      </c>
      <c r="E137" s="173"/>
      <c r="F137" s="175" t="s">
        <v>217</v>
      </c>
      <c r="G137" s="173"/>
      <c r="H137" s="173"/>
      <c r="J137" s="173"/>
      <c r="K137" s="173"/>
      <c r="L137" s="176"/>
      <c r="M137" s="177"/>
      <c r="N137" s="173"/>
      <c r="O137" s="173"/>
      <c r="P137" s="173"/>
      <c r="Q137" s="173"/>
      <c r="R137" s="173"/>
      <c r="S137" s="173"/>
      <c r="T137" s="178"/>
      <c r="AT137" s="179" t="s">
        <v>136</v>
      </c>
      <c r="AU137" s="179" t="s">
        <v>21</v>
      </c>
      <c r="AV137" s="179" t="s">
        <v>21</v>
      </c>
      <c r="AW137" s="179" t="s">
        <v>99</v>
      </c>
      <c r="AX137" s="179" t="s">
        <v>72</v>
      </c>
      <c r="AY137" s="179" t="s">
        <v>125</v>
      </c>
    </row>
    <row r="138" spans="2:51" s="6" customFormat="1" ht="13.5" customHeight="1">
      <c r="B138" s="180"/>
      <c r="C138" s="181"/>
      <c r="D138" s="174" t="s">
        <v>136</v>
      </c>
      <c r="E138" s="181"/>
      <c r="F138" s="182" t="s">
        <v>218</v>
      </c>
      <c r="G138" s="181"/>
      <c r="H138" s="183">
        <v>9.5</v>
      </c>
      <c r="J138" s="181"/>
      <c r="K138" s="181"/>
      <c r="L138" s="184"/>
      <c r="M138" s="185"/>
      <c r="N138" s="181"/>
      <c r="O138" s="181"/>
      <c r="P138" s="181"/>
      <c r="Q138" s="181"/>
      <c r="R138" s="181"/>
      <c r="S138" s="181"/>
      <c r="T138" s="186"/>
      <c r="AT138" s="187" t="s">
        <v>136</v>
      </c>
      <c r="AU138" s="187" t="s">
        <v>21</v>
      </c>
      <c r="AV138" s="187" t="s">
        <v>80</v>
      </c>
      <c r="AW138" s="187" t="s">
        <v>99</v>
      </c>
      <c r="AX138" s="187" t="s">
        <v>21</v>
      </c>
      <c r="AY138" s="187" t="s">
        <v>125</v>
      </c>
    </row>
    <row r="139" spans="2:65" s="6" customFormat="1" ht="13.5" customHeight="1">
      <c r="B139" s="86"/>
      <c r="C139" s="156" t="s">
        <v>219</v>
      </c>
      <c r="D139" s="156" t="s">
        <v>127</v>
      </c>
      <c r="E139" s="157" t="s">
        <v>220</v>
      </c>
      <c r="F139" s="158" t="s">
        <v>221</v>
      </c>
      <c r="G139" s="159" t="s">
        <v>214</v>
      </c>
      <c r="H139" s="160">
        <v>9.5</v>
      </c>
      <c r="I139" s="161"/>
      <c r="J139" s="162">
        <f>ROUND($I$139*$H$139,2)</f>
        <v>0</v>
      </c>
      <c r="K139" s="158" t="s">
        <v>131</v>
      </c>
      <c r="L139" s="132"/>
      <c r="M139" s="163"/>
      <c r="N139" s="164" t="s">
        <v>43</v>
      </c>
      <c r="O139" s="87"/>
      <c r="P139" s="165">
        <f>$O$139*$H$139</f>
        <v>0</v>
      </c>
      <c r="Q139" s="165">
        <v>0.00047</v>
      </c>
      <c r="R139" s="165">
        <f>$Q$139*$H$139</f>
        <v>0.004465</v>
      </c>
      <c r="S139" s="165">
        <v>0</v>
      </c>
      <c r="T139" s="166">
        <f>$S$139*$H$139</f>
        <v>0</v>
      </c>
      <c r="AR139" s="90" t="s">
        <v>132</v>
      </c>
      <c r="AT139" s="90" t="s">
        <v>127</v>
      </c>
      <c r="AU139" s="90" t="s">
        <v>21</v>
      </c>
      <c r="AY139" s="6" t="s">
        <v>125</v>
      </c>
      <c r="BE139" s="167">
        <f>IF($N$139="základní",$J$139,0)</f>
        <v>0</v>
      </c>
      <c r="BF139" s="167">
        <f>IF($N$139="snížená",$J$139,0)</f>
        <v>0</v>
      </c>
      <c r="BG139" s="167">
        <f>IF($N$139="zákl. přenesená",$J$139,0)</f>
        <v>0</v>
      </c>
      <c r="BH139" s="167">
        <f>IF($N$139="sníž. přenesená",$J$139,0)</f>
        <v>0</v>
      </c>
      <c r="BI139" s="167">
        <f>IF($N$139="nulová",$J$139,0)</f>
        <v>0</v>
      </c>
      <c r="BJ139" s="90" t="s">
        <v>21</v>
      </c>
      <c r="BK139" s="167">
        <f>ROUND($I$139*$H$139,2)</f>
        <v>0</v>
      </c>
      <c r="BL139" s="90" t="s">
        <v>132</v>
      </c>
      <c r="BM139" s="90" t="s">
        <v>222</v>
      </c>
    </row>
    <row r="140" spans="2:47" s="6" customFormat="1" ht="14.25" customHeight="1">
      <c r="B140" s="86"/>
      <c r="C140" s="87"/>
      <c r="D140" s="168" t="s">
        <v>134</v>
      </c>
      <c r="E140" s="87"/>
      <c r="F140" s="169" t="s">
        <v>223</v>
      </c>
      <c r="G140" s="87"/>
      <c r="H140" s="87"/>
      <c r="J140" s="87"/>
      <c r="K140" s="87"/>
      <c r="L140" s="132"/>
      <c r="M140" s="170"/>
      <c r="N140" s="87"/>
      <c r="O140" s="87"/>
      <c r="P140" s="87"/>
      <c r="Q140" s="87"/>
      <c r="R140" s="87"/>
      <c r="S140" s="87"/>
      <c r="T140" s="171"/>
      <c r="AT140" s="6" t="s">
        <v>134</v>
      </c>
      <c r="AU140" s="6" t="s">
        <v>21</v>
      </c>
    </row>
    <row r="141" spans="2:51" s="6" customFormat="1" ht="13.5" customHeight="1">
      <c r="B141" s="172"/>
      <c r="C141" s="173"/>
      <c r="D141" s="174" t="s">
        <v>136</v>
      </c>
      <c r="E141" s="173"/>
      <c r="F141" s="175" t="s">
        <v>224</v>
      </c>
      <c r="G141" s="173"/>
      <c r="H141" s="173"/>
      <c r="J141" s="173"/>
      <c r="K141" s="173"/>
      <c r="L141" s="176"/>
      <c r="M141" s="177"/>
      <c r="N141" s="173"/>
      <c r="O141" s="173"/>
      <c r="P141" s="173"/>
      <c r="Q141" s="173"/>
      <c r="R141" s="173"/>
      <c r="S141" s="173"/>
      <c r="T141" s="178"/>
      <c r="AT141" s="179" t="s">
        <v>136</v>
      </c>
      <c r="AU141" s="179" t="s">
        <v>21</v>
      </c>
      <c r="AV141" s="179" t="s">
        <v>21</v>
      </c>
      <c r="AW141" s="179" t="s">
        <v>99</v>
      </c>
      <c r="AX141" s="179" t="s">
        <v>72</v>
      </c>
      <c r="AY141" s="179" t="s">
        <v>125</v>
      </c>
    </row>
    <row r="142" spans="2:51" s="6" customFormat="1" ht="13.5" customHeight="1">
      <c r="B142" s="180"/>
      <c r="C142" s="181"/>
      <c r="D142" s="174" t="s">
        <v>136</v>
      </c>
      <c r="E142" s="181"/>
      <c r="F142" s="182" t="s">
        <v>218</v>
      </c>
      <c r="G142" s="181"/>
      <c r="H142" s="183">
        <v>9.5</v>
      </c>
      <c r="J142" s="181"/>
      <c r="K142" s="181"/>
      <c r="L142" s="184"/>
      <c r="M142" s="185"/>
      <c r="N142" s="181"/>
      <c r="O142" s="181"/>
      <c r="P142" s="181"/>
      <c r="Q142" s="181"/>
      <c r="R142" s="181"/>
      <c r="S142" s="181"/>
      <c r="T142" s="186"/>
      <c r="AT142" s="187" t="s">
        <v>136</v>
      </c>
      <c r="AU142" s="187" t="s">
        <v>21</v>
      </c>
      <c r="AV142" s="187" t="s">
        <v>80</v>
      </c>
      <c r="AW142" s="187" t="s">
        <v>99</v>
      </c>
      <c r="AX142" s="187" t="s">
        <v>21</v>
      </c>
      <c r="AY142" s="187" t="s">
        <v>125</v>
      </c>
    </row>
    <row r="143" spans="2:65" s="6" customFormat="1" ht="13.5" customHeight="1">
      <c r="B143" s="86"/>
      <c r="C143" s="188" t="s">
        <v>225</v>
      </c>
      <c r="D143" s="188" t="s">
        <v>199</v>
      </c>
      <c r="E143" s="189" t="s">
        <v>226</v>
      </c>
      <c r="F143" s="190" t="s">
        <v>227</v>
      </c>
      <c r="G143" s="191" t="s">
        <v>214</v>
      </c>
      <c r="H143" s="192">
        <v>9.5</v>
      </c>
      <c r="I143" s="193"/>
      <c r="J143" s="194">
        <f>ROUND($I$143*$H$143,2)</f>
        <v>0</v>
      </c>
      <c r="K143" s="190" t="s">
        <v>131</v>
      </c>
      <c r="L143" s="195"/>
      <c r="M143" s="196"/>
      <c r="N143" s="197" t="s">
        <v>43</v>
      </c>
      <c r="O143" s="87"/>
      <c r="P143" s="165">
        <f>$O$143*$H$143</f>
        <v>0</v>
      </c>
      <c r="Q143" s="165">
        <v>0.02881</v>
      </c>
      <c r="R143" s="165">
        <f>$Q$143*$H$143</f>
        <v>0.27369499999999997</v>
      </c>
      <c r="S143" s="165">
        <v>0</v>
      </c>
      <c r="T143" s="166">
        <f>$S$143*$H$143</f>
        <v>0</v>
      </c>
      <c r="AR143" s="90" t="s">
        <v>202</v>
      </c>
      <c r="AT143" s="90" t="s">
        <v>199</v>
      </c>
      <c r="AU143" s="90" t="s">
        <v>21</v>
      </c>
      <c r="AY143" s="6" t="s">
        <v>125</v>
      </c>
      <c r="BE143" s="167">
        <f>IF($N$143="základní",$J$143,0)</f>
        <v>0</v>
      </c>
      <c r="BF143" s="167">
        <f>IF($N$143="snížená",$J$143,0)</f>
        <v>0</v>
      </c>
      <c r="BG143" s="167">
        <f>IF($N$143="zákl. přenesená",$J$143,0)</f>
        <v>0</v>
      </c>
      <c r="BH143" s="167">
        <f>IF($N$143="sníž. přenesená",$J$143,0)</f>
        <v>0</v>
      </c>
      <c r="BI143" s="167">
        <f>IF($N$143="nulová",$J$143,0)</f>
        <v>0</v>
      </c>
      <c r="BJ143" s="90" t="s">
        <v>21</v>
      </c>
      <c r="BK143" s="167">
        <f>ROUND($I$143*$H$143,2)</f>
        <v>0</v>
      </c>
      <c r="BL143" s="90" t="s">
        <v>132</v>
      </c>
      <c r="BM143" s="90" t="s">
        <v>228</v>
      </c>
    </row>
    <row r="144" spans="2:47" s="6" customFormat="1" ht="14.25" customHeight="1">
      <c r="B144" s="86"/>
      <c r="C144" s="87"/>
      <c r="D144" s="168" t="s">
        <v>134</v>
      </c>
      <c r="E144" s="87"/>
      <c r="F144" s="169" t="s">
        <v>229</v>
      </c>
      <c r="G144" s="87"/>
      <c r="H144" s="87"/>
      <c r="J144" s="87"/>
      <c r="K144" s="87"/>
      <c r="L144" s="132"/>
      <c r="M144" s="170"/>
      <c r="N144" s="87"/>
      <c r="O144" s="87"/>
      <c r="P144" s="87"/>
      <c r="Q144" s="87"/>
      <c r="R144" s="87"/>
      <c r="S144" s="87"/>
      <c r="T144" s="171"/>
      <c r="AT144" s="6" t="s">
        <v>134</v>
      </c>
      <c r="AU144" s="6" t="s">
        <v>21</v>
      </c>
    </row>
    <row r="145" spans="2:65" s="6" customFormat="1" ht="13.5" customHeight="1">
      <c r="B145" s="86"/>
      <c r="C145" s="156" t="s">
        <v>230</v>
      </c>
      <c r="D145" s="156" t="s">
        <v>127</v>
      </c>
      <c r="E145" s="157" t="s">
        <v>231</v>
      </c>
      <c r="F145" s="158" t="s">
        <v>232</v>
      </c>
      <c r="G145" s="159" t="s">
        <v>130</v>
      </c>
      <c r="H145" s="160">
        <v>9.36</v>
      </c>
      <c r="I145" s="161"/>
      <c r="J145" s="162">
        <f>ROUND($I$145*$H$145,2)</f>
        <v>0</v>
      </c>
      <c r="K145" s="158" t="s">
        <v>131</v>
      </c>
      <c r="L145" s="132"/>
      <c r="M145" s="163"/>
      <c r="N145" s="164" t="s">
        <v>43</v>
      </c>
      <c r="O145" s="87"/>
      <c r="P145" s="165">
        <f>$O$145*$H$145</f>
        <v>0</v>
      </c>
      <c r="Q145" s="165">
        <v>0</v>
      </c>
      <c r="R145" s="165">
        <f>$Q$145*$H$145</f>
        <v>0</v>
      </c>
      <c r="S145" s="165">
        <v>0</v>
      </c>
      <c r="T145" s="166">
        <f>$S$145*$H$145</f>
        <v>0</v>
      </c>
      <c r="AR145" s="90" t="s">
        <v>132</v>
      </c>
      <c r="AT145" s="90" t="s">
        <v>127</v>
      </c>
      <c r="AU145" s="90" t="s">
        <v>21</v>
      </c>
      <c r="AY145" s="6" t="s">
        <v>125</v>
      </c>
      <c r="BE145" s="167">
        <f>IF($N$145="základní",$J$145,0)</f>
        <v>0</v>
      </c>
      <c r="BF145" s="167">
        <f>IF($N$145="snížená",$J$145,0)</f>
        <v>0</v>
      </c>
      <c r="BG145" s="167">
        <f>IF($N$145="zákl. přenesená",$J$145,0)</f>
        <v>0</v>
      </c>
      <c r="BH145" s="167">
        <f>IF($N$145="sníž. přenesená",$J$145,0)</f>
        <v>0</v>
      </c>
      <c r="BI145" s="167">
        <f>IF($N$145="nulová",$J$145,0)</f>
        <v>0</v>
      </c>
      <c r="BJ145" s="90" t="s">
        <v>21</v>
      </c>
      <c r="BK145" s="167">
        <f>ROUND($I$145*$H$145,2)</f>
        <v>0</v>
      </c>
      <c r="BL145" s="90" t="s">
        <v>132</v>
      </c>
      <c r="BM145" s="90" t="s">
        <v>233</v>
      </c>
    </row>
    <row r="146" spans="2:47" s="6" customFormat="1" ht="14.25" customHeight="1">
      <c r="B146" s="86"/>
      <c r="C146" s="87"/>
      <c r="D146" s="168" t="s">
        <v>134</v>
      </c>
      <c r="E146" s="87"/>
      <c r="F146" s="169" t="s">
        <v>234</v>
      </c>
      <c r="G146" s="87"/>
      <c r="H146" s="87"/>
      <c r="J146" s="87"/>
      <c r="K146" s="87"/>
      <c r="L146" s="132"/>
      <c r="M146" s="170"/>
      <c r="N146" s="87"/>
      <c r="O146" s="87"/>
      <c r="P146" s="87"/>
      <c r="Q146" s="87"/>
      <c r="R146" s="87"/>
      <c r="S146" s="87"/>
      <c r="T146" s="171"/>
      <c r="AT146" s="6" t="s">
        <v>134</v>
      </c>
      <c r="AU146" s="6" t="s">
        <v>21</v>
      </c>
    </row>
    <row r="147" spans="2:51" s="6" customFormat="1" ht="13.5" customHeight="1">
      <c r="B147" s="172"/>
      <c r="C147" s="173"/>
      <c r="D147" s="174" t="s">
        <v>136</v>
      </c>
      <c r="E147" s="173"/>
      <c r="F147" s="175" t="s">
        <v>235</v>
      </c>
      <c r="G147" s="173"/>
      <c r="H147" s="173"/>
      <c r="J147" s="173"/>
      <c r="K147" s="173"/>
      <c r="L147" s="176"/>
      <c r="M147" s="177"/>
      <c r="N147" s="173"/>
      <c r="O147" s="173"/>
      <c r="P147" s="173"/>
      <c r="Q147" s="173"/>
      <c r="R147" s="173"/>
      <c r="S147" s="173"/>
      <c r="T147" s="178"/>
      <c r="AT147" s="179" t="s">
        <v>136</v>
      </c>
      <c r="AU147" s="179" t="s">
        <v>21</v>
      </c>
      <c r="AV147" s="179" t="s">
        <v>21</v>
      </c>
      <c r="AW147" s="179" t="s">
        <v>99</v>
      </c>
      <c r="AX147" s="179" t="s">
        <v>72</v>
      </c>
      <c r="AY147" s="179" t="s">
        <v>125</v>
      </c>
    </row>
    <row r="148" spans="2:51" s="6" customFormat="1" ht="13.5" customHeight="1">
      <c r="B148" s="180"/>
      <c r="C148" s="181"/>
      <c r="D148" s="174" t="s">
        <v>136</v>
      </c>
      <c r="E148" s="181"/>
      <c r="F148" s="182" t="s">
        <v>236</v>
      </c>
      <c r="G148" s="181"/>
      <c r="H148" s="183">
        <v>9.36</v>
      </c>
      <c r="J148" s="181"/>
      <c r="K148" s="181"/>
      <c r="L148" s="184"/>
      <c r="M148" s="185"/>
      <c r="N148" s="181"/>
      <c r="O148" s="181"/>
      <c r="P148" s="181"/>
      <c r="Q148" s="181"/>
      <c r="R148" s="181"/>
      <c r="S148" s="181"/>
      <c r="T148" s="186"/>
      <c r="AT148" s="187" t="s">
        <v>136</v>
      </c>
      <c r="AU148" s="187" t="s">
        <v>21</v>
      </c>
      <c r="AV148" s="187" t="s">
        <v>80</v>
      </c>
      <c r="AW148" s="187" t="s">
        <v>99</v>
      </c>
      <c r="AX148" s="187" t="s">
        <v>21</v>
      </c>
      <c r="AY148" s="187" t="s">
        <v>125</v>
      </c>
    </row>
    <row r="149" spans="2:65" s="6" customFormat="1" ht="13.5" customHeight="1">
      <c r="B149" s="86"/>
      <c r="C149" s="156" t="s">
        <v>237</v>
      </c>
      <c r="D149" s="156" t="s">
        <v>127</v>
      </c>
      <c r="E149" s="157" t="s">
        <v>238</v>
      </c>
      <c r="F149" s="158" t="s">
        <v>239</v>
      </c>
      <c r="G149" s="159" t="s">
        <v>130</v>
      </c>
      <c r="H149" s="160">
        <v>14.04</v>
      </c>
      <c r="I149" s="161"/>
      <c r="J149" s="162">
        <f>ROUND($I$149*$H$149,2)</f>
        <v>0</v>
      </c>
      <c r="K149" s="158" t="s">
        <v>131</v>
      </c>
      <c r="L149" s="132"/>
      <c r="M149" s="163"/>
      <c r="N149" s="164" t="s">
        <v>43</v>
      </c>
      <c r="O149" s="87"/>
      <c r="P149" s="165">
        <f>$O$149*$H$149</f>
        <v>0</v>
      </c>
      <c r="Q149" s="165">
        <v>0</v>
      </c>
      <c r="R149" s="165">
        <f>$Q$149*$H$149</f>
        <v>0</v>
      </c>
      <c r="S149" s="165">
        <v>0</v>
      </c>
      <c r="T149" s="166">
        <f>$S$149*$H$149</f>
        <v>0</v>
      </c>
      <c r="AR149" s="90" t="s">
        <v>132</v>
      </c>
      <c r="AT149" s="90" t="s">
        <v>127</v>
      </c>
      <c r="AU149" s="90" t="s">
        <v>21</v>
      </c>
      <c r="AY149" s="6" t="s">
        <v>125</v>
      </c>
      <c r="BE149" s="167">
        <f>IF($N$149="základní",$J$149,0)</f>
        <v>0</v>
      </c>
      <c r="BF149" s="167">
        <f>IF($N$149="snížená",$J$149,0)</f>
        <v>0</v>
      </c>
      <c r="BG149" s="167">
        <f>IF($N$149="zákl. přenesená",$J$149,0)</f>
        <v>0</v>
      </c>
      <c r="BH149" s="167">
        <f>IF($N$149="sníž. přenesená",$J$149,0)</f>
        <v>0</v>
      </c>
      <c r="BI149" s="167">
        <f>IF($N$149="nulová",$J$149,0)</f>
        <v>0</v>
      </c>
      <c r="BJ149" s="90" t="s">
        <v>21</v>
      </c>
      <c r="BK149" s="167">
        <f>ROUND($I$149*$H$149,2)</f>
        <v>0</v>
      </c>
      <c r="BL149" s="90" t="s">
        <v>132</v>
      </c>
      <c r="BM149" s="90" t="s">
        <v>240</v>
      </c>
    </row>
    <row r="150" spans="2:47" s="6" customFormat="1" ht="14.25" customHeight="1">
      <c r="B150" s="86"/>
      <c r="C150" s="87"/>
      <c r="D150" s="168" t="s">
        <v>134</v>
      </c>
      <c r="E150" s="87"/>
      <c r="F150" s="169" t="s">
        <v>241</v>
      </c>
      <c r="G150" s="87"/>
      <c r="H150" s="87"/>
      <c r="J150" s="87"/>
      <c r="K150" s="87"/>
      <c r="L150" s="132"/>
      <c r="M150" s="170"/>
      <c r="N150" s="87"/>
      <c r="O150" s="87"/>
      <c r="P150" s="87"/>
      <c r="Q150" s="87"/>
      <c r="R150" s="87"/>
      <c r="S150" s="87"/>
      <c r="T150" s="171"/>
      <c r="AT150" s="6" t="s">
        <v>134</v>
      </c>
      <c r="AU150" s="6" t="s">
        <v>21</v>
      </c>
    </row>
    <row r="151" spans="2:51" s="6" customFormat="1" ht="13.5" customHeight="1">
      <c r="B151" s="172"/>
      <c r="C151" s="173"/>
      <c r="D151" s="174" t="s">
        <v>136</v>
      </c>
      <c r="E151" s="173"/>
      <c r="F151" s="175" t="s">
        <v>242</v>
      </c>
      <c r="G151" s="173"/>
      <c r="H151" s="173"/>
      <c r="J151" s="173"/>
      <c r="K151" s="173"/>
      <c r="L151" s="176"/>
      <c r="M151" s="177"/>
      <c r="N151" s="173"/>
      <c r="O151" s="173"/>
      <c r="P151" s="173"/>
      <c r="Q151" s="173"/>
      <c r="R151" s="173"/>
      <c r="S151" s="173"/>
      <c r="T151" s="178"/>
      <c r="AT151" s="179" t="s">
        <v>136</v>
      </c>
      <c r="AU151" s="179" t="s">
        <v>21</v>
      </c>
      <c r="AV151" s="179" t="s">
        <v>21</v>
      </c>
      <c r="AW151" s="179" t="s">
        <v>99</v>
      </c>
      <c r="AX151" s="179" t="s">
        <v>72</v>
      </c>
      <c r="AY151" s="179" t="s">
        <v>125</v>
      </c>
    </row>
    <row r="152" spans="2:51" s="6" customFormat="1" ht="13.5" customHeight="1">
      <c r="B152" s="180"/>
      <c r="C152" s="181"/>
      <c r="D152" s="174" t="s">
        <v>136</v>
      </c>
      <c r="E152" s="181"/>
      <c r="F152" s="182" t="s">
        <v>243</v>
      </c>
      <c r="G152" s="181"/>
      <c r="H152" s="183">
        <v>14.04</v>
      </c>
      <c r="J152" s="181"/>
      <c r="K152" s="181"/>
      <c r="L152" s="184"/>
      <c r="M152" s="185"/>
      <c r="N152" s="181"/>
      <c r="O152" s="181"/>
      <c r="P152" s="181"/>
      <c r="Q152" s="181"/>
      <c r="R152" s="181"/>
      <c r="S152" s="181"/>
      <c r="T152" s="186"/>
      <c r="AT152" s="187" t="s">
        <v>136</v>
      </c>
      <c r="AU152" s="187" t="s">
        <v>21</v>
      </c>
      <c r="AV152" s="187" t="s">
        <v>80</v>
      </c>
      <c r="AW152" s="187" t="s">
        <v>99</v>
      </c>
      <c r="AX152" s="187" t="s">
        <v>21</v>
      </c>
      <c r="AY152" s="187" t="s">
        <v>125</v>
      </c>
    </row>
    <row r="153" spans="2:65" s="6" customFormat="1" ht="13.5" customHeight="1">
      <c r="B153" s="86"/>
      <c r="C153" s="156" t="s">
        <v>244</v>
      </c>
      <c r="D153" s="156" t="s">
        <v>127</v>
      </c>
      <c r="E153" s="157" t="s">
        <v>245</v>
      </c>
      <c r="F153" s="158" t="s">
        <v>246</v>
      </c>
      <c r="G153" s="159" t="s">
        <v>130</v>
      </c>
      <c r="H153" s="160">
        <v>7.02</v>
      </c>
      <c r="I153" s="161"/>
      <c r="J153" s="162">
        <f>ROUND($I$153*$H$153,2)</f>
        <v>0</v>
      </c>
      <c r="K153" s="158" t="s">
        <v>131</v>
      </c>
      <c r="L153" s="132"/>
      <c r="M153" s="163"/>
      <c r="N153" s="164" t="s">
        <v>43</v>
      </c>
      <c r="O153" s="87"/>
      <c r="P153" s="165">
        <f>$O$153*$H$153</f>
        <v>0</v>
      </c>
      <c r="Q153" s="165">
        <v>0</v>
      </c>
      <c r="R153" s="165">
        <f>$Q$153*$H$153</f>
        <v>0</v>
      </c>
      <c r="S153" s="165">
        <v>0</v>
      </c>
      <c r="T153" s="166">
        <f>$S$153*$H$153</f>
        <v>0</v>
      </c>
      <c r="AR153" s="90" t="s">
        <v>132</v>
      </c>
      <c r="AT153" s="90" t="s">
        <v>127</v>
      </c>
      <c r="AU153" s="90" t="s">
        <v>21</v>
      </c>
      <c r="AY153" s="6" t="s">
        <v>125</v>
      </c>
      <c r="BE153" s="167">
        <f>IF($N$153="základní",$J$153,0)</f>
        <v>0</v>
      </c>
      <c r="BF153" s="167">
        <f>IF($N$153="snížená",$J$153,0)</f>
        <v>0</v>
      </c>
      <c r="BG153" s="167">
        <f>IF($N$153="zákl. přenesená",$J$153,0)</f>
        <v>0</v>
      </c>
      <c r="BH153" s="167">
        <f>IF($N$153="sníž. přenesená",$J$153,0)</f>
        <v>0</v>
      </c>
      <c r="BI153" s="167">
        <f>IF($N$153="nulová",$J$153,0)</f>
        <v>0</v>
      </c>
      <c r="BJ153" s="90" t="s">
        <v>21</v>
      </c>
      <c r="BK153" s="167">
        <f>ROUND($I$153*$H$153,2)</f>
        <v>0</v>
      </c>
      <c r="BL153" s="90" t="s">
        <v>132</v>
      </c>
      <c r="BM153" s="90" t="s">
        <v>247</v>
      </c>
    </row>
    <row r="154" spans="2:47" s="6" customFormat="1" ht="24.75" customHeight="1">
      <c r="B154" s="86"/>
      <c r="C154" s="87"/>
      <c r="D154" s="168" t="s">
        <v>134</v>
      </c>
      <c r="E154" s="87"/>
      <c r="F154" s="169" t="s">
        <v>248</v>
      </c>
      <c r="G154" s="87"/>
      <c r="H154" s="87"/>
      <c r="J154" s="87"/>
      <c r="K154" s="87"/>
      <c r="L154" s="132"/>
      <c r="M154" s="170"/>
      <c r="N154" s="87"/>
      <c r="O154" s="87"/>
      <c r="P154" s="87"/>
      <c r="Q154" s="87"/>
      <c r="R154" s="87"/>
      <c r="S154" s="87"/>
      <c r="T154" s="171"/>
      <c r="AT154" s="6" t="s">
        <v>134</v>
      </c>
      <c r="AU154" s="6" t="s">
        <v>21</v>
      </c>
    </row>
    <row r="155" spans="2:51" s="6" customFormat="1" ht="13.5" customHeight="1">
      <c r="B155" s="172"/>
      <c r="C155" s="173"/>
      <c r="D155" s="174" t="s">
        <v>136</v>
      </c>
      <c r="E155" s="173"/>
      <c r="F155" s="175" t="s">
        <v>249</v>
      </c>
      <c r="G155" s="173"/>
      <c r="H155" s="173"/>
      <c r="J155" s="173"/>
      <c r="K155" s="173"/>
      <c r="L155" s="176"/>
      <c r="M155" s="177"/>
      <c r="N155" s="173"/>
      <c r="O155" s="173"/>
      <c r="P155" s="173"/>
      <c r="Q155" s="173"/>
      <c r="R155" s="173"/>
      <c r="S155" s="173"/>
      <c r="T155" s="178"/>
      <c r="AT155" s="179" t="s">
        <v>136</v>
      </c>
      <c r="AU155" s="179" t="s">
        <v>21</v>
      </c>
      <c r="AV155" s="179" t="s">
        <v>21</v>
      </c>
      <c r="AW155" s="179" t="s">
        <v>99</v>
      </c>
      <c r="AX155" s="179" t="s">
        <v>72</v>
      </c>
      <c r="AY155" s="179" t="s">
        <v>125</v>
      </c>
    </row>
    <row r="156" spans="2:51" s="6" customFormat="1" ht="13.5" customHeight="1">
      <c r="B156" s="180"/>
      <c r="C156" s="181"/>
      <c r="D156" s="174" t="s">
        <v>136</v>
      </c>
      <c r="E156" s="181"/>
      <c r="F156" s="182" t="s">
        <v>250</v>
      </c>
      <c r="G156" s="181"/>
      <c r="H156" s="183">
        <v>7.02</v>
      </c>
      <c r="J156" s="181"/>
      <c r="K156" s="181"/>
      <c r="L156" s="184"/>
      <c r="M156" s="185"/>
      <c r="N156" s="181"/>
      <c r="O156" s="181"/>
      <c r="P156" s="181"/>
      <c r="Q156" s="181"/>
      <c r="R156" s="181"/>
      <c r="S156" s="181"/>
      <c r="T156" s="186"/>
      <c r="AT156" s="187" t="s">
        <v>136</v>
      </c>
      <c r="AU156" s="187" t="s">
        <v>21</v>
      </c>
      <c r="AV156" s="187" t="s">
        <v>80</v>
      </c>
      <c r="AW156" s="187" t="s">
        <v>99</v>
      </c>
      <c r="AX156" s="187" t="s">
        <v>21</v>
      </c>
      <c r="AY156" s="187" t="s">
        <v>125</v>
      </c>
    </row>
    <row r="157" spans="2:65" s="6" customFormat="1" ht="13.5" customHeight="1">
      <c r="B157" s="86"/>
      <c r="C157" s="156" t="s">
        <v>251</v>
      </c>
      <c r="D157" s="156" t="s">
        <v>127</v>
      </c>
      <c r="E157" s="157" t="s">
        <v>252</v>
      </c>
      <c r="F157" s="158" t="s">
        <v>253</v>
      </c>
      <c r="G157" s="159" t="s">
        <v>130</v>
      </c>
      <c r="H157" s="160">
        <v>14.04</v>
      </c>
      <c r="I157" s="161"/>
      <c r="J157" s="162">
        <f>ROUND($I$157*$H$157,2)</f>
        <v>0</v>
      </c>
      <c r="K157" s="158" t="s">
        <v>131</v>
      </c>
      <c r="L157" s="132"/>
      <c r="M157" s="163"/>
      <c r="N157" s="164" t="s">
        <v>43</v>
      </c>
      <c r="O157" s="87"/>
      <c r="P157" s="165">
        <f>$O$157*$H$157</f>
        <v>0</v>
      </c>
      <c r="Q157" s="165">
        <v>0</v>
      </c>
      <c r="R157" s="165">
        <f>$Q$157*$H$157</f>
        <v>0</v>
      </c>
      <c r="S157" s="165">
        <v>0</v>
      </c>
      <c r="T157" s="166">
        <f>$S$157*$H$157</f>
        <v>0</v>
      </c>
      <c r="AR157" s="90" t="s">
        <v>132</v>
      </c>
      <c r="AT157" s="90" t="s">
        <v>127</v>
      </c>
      <c r="AU157" s="90" t="s">
        <v>21</v>
      </c>
      <c r="AY157" s="6" t="s">
        <v>125</v>
      </c>
      <c r="BE157" s="167">
        <f>IF($N$157="základní",$J$157,0)</f>
        <v>0</v>
      </c>
      <c r="BF157" s="167">
        <f>IF($N$157="snížená",$J$157,0)</f>
        <v>0</v>
      </c>
      <c r="BG157" s="167">
        <f>IF($N$157="zákl. přenesená",$J$157,0)</f>
        <v>0</v>
      </c>
      <c r="BH157" s="167">
        <f>IF($N$157="sníž. přenesená",$J$157,0)</f>
        <v>0</v>
      </c>
      <c r="BI157" s="167">
        <f>IF($N$157="nulová",$J$157,0)</f>
        <v>0</v>
      </c>
      <c r="BJ157" s="90" t="s">
        <v>21</v>
      </c>
      <c r="BK157" s="167">
        <f>ROUND($I$157*$H$157,2)</f>
        <v>0</v>
      </c>
      <c r="BL157" s="90" t="s">
        <v>132</v>
      </c>
      <c r="BM157" s="90" t="s">
        <v>254</v>
      </c>
    </row>
    <row r="158" spans="2:47" s="6" customFormat="1" ht="14.25" customHeight="1">
      <c r="B158" s="86"/>
      <c r="C158" s="87"/>
      <c r="D158" s="168" t="s">
        <v>134</v>
      </c>
      <c r="E158" s="87"/>
      <c r="F158" s="169" t="s">
        <v>255</v>
      </c>
      <c r="G158" s="87"/>
      <c r="H158" s="87"/>
      <c r="J158" s="87"/>
      <c r="K158" s="87"/>
      <c r="L158" s="132"/>
      <c r="M158" s="170"/>
      <c r="N158" s="87"/>
      <c r="O158" s="87"/>
      <c r="P158" s="87"/>
      <c r="Q158" s="87"/>
      <c r="R158" s="87"/>
      <c r="S158" s="87"/>
      <c r="T158" s="171"/>
      <c r="AT158" s="6" t="s">
        <v>134</v>
      </c>
      <c r="AU158" s="6" t="s">
        <v>21</v>
      </c>
    </row>
    <row r="159" spans="2:51" s="6" customFormat="1" ht="13.5" customHeight="1">
      <c r="B159" s="172"/>
      <c r="C159" s="173"/>
      <c r="D159" s="174" t="s">
        <v>136</v>
      </c>
      <c r="E159" s="173"/>
      <c r="F159" s="175" t="s">
        <v>242</v>
      </c>
      <c r="G159" s="173"/>
      <c r="H159" s="173"/>
      <c r="J159" s="173"/>
      <c r="K159" s="173"/>
      <c r="L159" s="176"/>
      <c r="M159" s="177"/>
      <c r="N159" s="173"/>
      <c r="O159" s="173"/>
      <c r="P159" s="173"/>
      <c r="Q159" s="173"/>
      <c r="R159" s="173"/>
      <c r="S159" s="173"/>
      <c r="T159" s="178"/>
      <c r="AT159" s="179" t="s">
        <v>136</v>
      </c>
      <c r="AU159" s="179" t="s">
        <v>21</v>
      </c>
      <c r="AV159" s="179" t="s">
        <v>21</v>
      </c>
      <c r="AW159" s="179" t="s">
        <v>99</v>
      </c>
      <c r="AX159" s="179" t="s">
        <v>72</v>
      </c>
      <c r="AY159" s="179" t="s">
        <v>125</v>
      </c>
    </row>
    <row r="160" spans="2:51" s="6" customFormat="1" ht="13.5" customHeight="1">
      <c r="B160" s="180"/>
      <c r="C160" s="181"/>
      <c r="D160" s="174" t="s">
        <v>136</v>
      </c>
      <c r="E160" s="181"/>
      <c r="F160" s="182" t="s">
        <v>243</v>
      </c>
      <c r="G160" s="181"/>
      <c r="H160" s="183">
        <v>14.04</v>
      </c>
      <c r="J160" s="181"/>
      <c r="K160" s="181"/>
      <c r="L160" s="184"/>
      <c r="M160" s="185"/>
      <c r="N160" s="181"/>
      <c r="O160" s="181"/>
      <c r="P160" s="181"/>
      <c r="Q160" s="181"/>
      <c r="R160" s="181"/>
      <c r="S160" s="181"/>
      <c r="T160" s="186"/>
      <c r="AT160" s="187" t="s">
        <v>136</v>
      </c>
      <c r="AU160" s="187" t="s">
        <v>21</v>
      </c>
      <c r="AV160" s="187" t="s">
        <v>80</v>
      </c>
      <c r="AW160" s="187" t="s">
        <v>99</v>
      </c>
      <c r="AX160" s="187" t="s">
        <v>21</v>
      </c>
      <c r="AY160" s="187" t="s">
        <v>125</v>
      </c>
    </row>
    <row r="161" spans="2:65" s="6" customFormat="1" ht="13.5" customHeight="1">
      <c r="B161" s="86"/>
      <c r="C161" s="156" t="s">
        <v>256</v>
      </c>
      <c r="D161" s="156" t="s">
        <v>127</v>
      </c>
      <c r="E161" s="157" t="s">
        <v>257</v>
      </c>
      <c r="F161" s="158" t="s">
        <v>258</v>
      </c>
      <c r="G161" s="159" t="s">
        <v>130</v>
      </c>
      <c r="H161" s="160">
        <v>7.02</v>
      </c>
      <c r="I161" s="161"/>
      <c r="J161" s="162">
        <f>ROUND($I$161*$H$161,2)</f>
        <v>0</v>
      </c>
      <c r="K161" s="158" t="s">
        <v>131</v>
      </c>
      <c r="L161" s="132"/>
      <c r="M161" s="163"/>
      <c r="N161" s="164" t="s">
        <v>43</v>
      </c>
      <c r="O161" s="87"/>
      <c r="P161" s="165">
        <f>$O$161*$H$161</f>
        <v>0</v>
      </c>
      <c r="Q161" s="165">
        <v>0</v>
      </c>
      <c r="R161" s="165">
        <f>$Q$161*$H$161</f>
        <v>0</v>
      </c>
      <c r="S161" s="165">
        <v>0</v>
      </c>
      <c r="T161" s="166">
        <f>$S$161*$H$161</f>
        <v>0</v>
      </c>
      <c r="AR161" s="90" t="s">
        <v>132</v>
      </c>
      <c r="AT161" s="90" t="s">
        <v>127</v>
      </c>
      <c r="AU161" s="90" t="s">
        <v>21</v>
      </c>
      <c r="AY161" s="6" t="s">
        <v>125</v>
      </c>
      <c r="BE161" s="167">
        <f>IF($N$161="základní",$J$161,0)</f>
        <v>0</v>
      </c>
      <c r="BF161" s="167">
        <f>IF($N$161="snížená",$J$161,0)</f>
        <v>0</v>
      </c>
      <c r="BG161" s="167">
        <f>IF($N$161="zákl. přenesená",$J$161,0)</f>
        <v>0</v>
      </c>
      <c r="BH161" s="167">
        <f>IF($N$161="sníž. přenesená",$J$161,0)</f>
        <v>0</v>
      </c>
      <c r="BI161" s="167">
        <f>IF($N$161="nulová",$J$161,0)</f>
        <v>0</v>
      </c>
      <c r="BJ161" s="90" t="s">
        <v>21</v>
      </c>
      <c r="BK161" s="167">
        <f>ROUND($I$161*$H$161,2)</f>
        <v>0</v>
      </c>
      <c r="BL161" s="90" t="s">
        <v>132</v>
      </c>
      <c r="BM161" s="90" t="s">
        <v>259</v>
      </c>
    </row>
    <row r="162" spans="2:47" s="6" customFormat="1" ht="24.75" customHeight="1">
      <c r="B162" s="86"/>
      <c r="C162" s="87"/>
      <c r="D162" s="168" t="s">
        <v>134</v>
      </c>
      <c r="E162" s="87"/>
      <c r="F162" s="169" t="s">
        <v>260</v>
      </c>
      <c r="G162" s="87"/>
      <c r="H162" s="87"/>
      <c r="J162" s="87"/>
      <c r="K162" s="87"/>
      <c r="L162" s="132"/>
      <c r="M162" s="170"/>
      <c r="N162" s="87"/>
      <c r="O162" s="87"/>
      <c r="P162" s="87"/>
      <c r="Q162" s="87"/>
      <c r="R162" s="87"/>
      <c r="S162" s="87"/>
      <c r="T162" s="171"/>
      <c r="AT162" s="6" t="s">
        <v>134</v>
      </c>
      <c r="AU162" s="6" t="s">
        <v>21</v>
      </c>
    </row>
    <row r="163" spans="2:51" s="6" customFormat="1" ht="13.5" customHeight="1">
      <c r="B163" s="172"/>
      <c r="C163" s="173"/>
      <c r="D163" s="174" t="s">
        <v>136</v>
      </c>
      <c r="E163" s="173"/>
      <c r="F163" s="175" t="s">
        <v>261</v>
      </c>
      <c r="G163" s="173"/>
      <c r="H163" s="173"/>
      <c r="J163" s="173"/>
      <c r="K163" s="173"/>
      <c r="L163" s="176"/>
      <c r="M163" s="177"/>
      <c r="N163" s="173"/>
      <c r="O163" s="173"/>
      <c r="P163" s="173"/>
      <c r="Q163" s="173"/>
      <c r="R163" s="173"/>
      <c r="S163" s="173"/>
      <c r="T163" s="178"/>
      <c r="AT163" s="179" t="s">
        <v>136</v>
      </c>
      <c r="AU163" s="179" t="s">
        <v>21</v>
      </c>
      <c r="AV163" s="179" t="s">
        <v>21</v>
      </c>
      <c r="AW163" s="179" t="s">
        <v>99</v>
      </c>
      <c r="AX163" s="179" t="s">
        <v>72</v>
      </c>
      <c r="AY163" s="179" t="s">
        <v>125</v>
      </c>
    </row>
    <row r="164" spans="2:51" s="6" customFormat="1" ht="13.5" customHeight="1">
      <c r="B164" s="180"/>
      <c r="C164" s="181"/>
      <c r="D164" s="174" t="s">
        <v>136</v>
      </c>
      <c r="E164" s="181"/>
      <c r="F164" s="182" t="s">
        <v>250</v>
      </c>
      <c r="G164" s="181"/>
      <c r="H164" s="183">
        <v>7.02</v>
      </c>
      <c r="J164" s="181"/>
      <c r="K164" s="181"/>
      <c r="L164" s="184"/>
      <c r="M164" s="185"/>
      <c r="N164" s="181"/>
      <c r="O164" s="181"/>
      <c r="P164" s="181"/>
      <c r="Q164" s="181"/>
      <c r="R164" s="181"/>
      <c r="S164" s="181"/>
      <c r="T164" s="186"/>
      <c r="AT164" s="187" t="s">
        <v>136</v>
      </c>
      <c r="AU164" s="187" t="s">
        <v>21</v>
      </c>
      <c r="AV164" s="187" t="s">
        <v>80</v>
      </c>
      <c r="AW164" s="187" t="s">
        <v>99</v>
      </c>
      <c r="AX164" s="187" t="s">
        <v>21</v>
      </c>
      <c r="AY164" s="187" t="s">
        <v>125</v>
      </c>
    </row>
    <row r="165" spans="2:65" s="6" customFormat="1" ht="13.5" customHeight="1">
      <c r="B165" s="86"/>
      <c r="C165" s="156" t="s">
        <v>262</v>
      </c>
      <c r="D165" s="156" t="s">
        <v>127</v>
      </c>
      <c r="E165" s="157" t="s">
        <v>263</v>
      </c>
      <c r="F165" s="158" t="s">
        <v>264</v>
      </c>
      <c r="G165" s="159" t="s">
        <v>130</v>
      </c>
      <c r="H165" s="160">
        <v>7.02</v>
      </c>
      <c r="I165" s="161"/>
      <c r="J165" s="162">
        <f>ROUND($I$165*$H$165,2)</f>
        <v>0</v>
      </c>
      <c r="K165" s="158" t="s">
        <v>131</v>
      </c>
      <c r="L165" s="132"/>
      <c r="M165" s="163"/>
      <c r="N165" s="164" t="s">
        <v>43</v>
      </c>
      <c r="O165" s="87"/>
      <c r="P165" s="165">
        <f>$O$165*$H$165</f>
        <v>0</v>
      </c>
      <c r="Q165" s="165">
        <v>0.00351</v>
      </c>
      <c r="R165" s="165">
        <f>$Q$165*$H$165</f>
        <v>0.024640199999999998</v>
      </c>
      <c r="S165" s="165">
        <v>0</v>
      </c>
      <c r="T165" s="166">
        <f>$S$165*$H$165</f>
        <v>0</v>
      </c>
      <c r="AR165" s="90" t="s">
        <v>132</v>
      </c>
      <c r="AT165" s="90" t="s">
        <v>127</v>
      </c>
      <c r="AU165" s="90" t="s">
        <v>21</v>
      </c>
      <c r="AY165" s="6" t="s">
        <v>125</v>
      </c>
      <c r="BE165" s="167">
        <f>IF($N$165="základní",$J$165,0)</f>
        <v>0</v>
      </c>
      <c r="BF165" s="167">
        <f>IF($N$165="snížená",$J$165,0)</f>
        <v>0</v>
      </c>
      <c r="BG165" s="167">
        <f>IF($N$165="zákl. přenesená",$J$165,0)</f>
        <v>0</v>
      </c>
      <c r="BH165" s="167">
        <f>IF($N$165="sníž. přenesená",$J$165,0)</f>
        <v>0</v>
      </c>
      <c r="BI165" s="167">
        <f>IF($N$165="nulová",$J$165,0)</f>
        <v>0</v>
      </c>
      <c r="BJ165" s="90" t="s">
        <v>21</v>
      </c>
      <c r="BK165" s="167">
        <f>ROUND($I$165*$H$165,2)</f>
        <v>0</v>
      </c>
      <c r="BL165" s="90" t="s">
        <v>132</v>
      </c>
      <c r="BM165" s="90" t="s">
        <v>265</v>
      </c>
    </row>
    <row r="166" spans="2:47" s="6" customFormat="1" ht="14.25" customHeight="1">
      <c r="B166" s="86"/>
      <c r="C166" s="87"/>
      <c r="D166" s="168" t="s">
        <v>134</v>
      </c>
      <c r="E166" s="87"/>
      <c r="F166" s="169" t="s">
        <v>266</v>
      </c>
      <c r="G166" s="87"/>
      <c r="H166" s="87"/>
      <c r="J166" s="87"/>
      <c r="K166" s="87"/>
      <c r="L166" s="132"/>
      <c r="M166" s="170"/>
      <c r="N166" s="87"/>
      <c r="O166" s="87"/>
      <c r="P166" s="87"/>
      <c r="Q166" s="87"/>
      <c r="R166" s="87"/>
      <c r="S166" s="87"/>
      <c r="T166" s="171"/>
      <c r="AT166" s="6" t="s">
        <v>134</v>
      </c>
      <c r="AU166" s="6" t="s">
        <v>21</v>
      </c>
    </row>
    <row r="167" spans="2:51" s="6" customFormat="1" ht="13.5" customHeight="1">
      <c r="B167" s="172"/>
      <c r="C167" s="173"/>
      <c r="D167" s="174" t="s">
        <v>136</v>
      </c>
      <c r="E167" s="173"/>
      <c r="F167" s="175" t="s">
        <v>235</v>
      </c>
      <c r="G167" s="173"/>
      <c r="H167" s="173"/>
      <c r="J167" s="173"/>
      <c r="K167" s="173"/>
      <c r="L167" s="176"/>
      <c r="M167" s="177"/>
      <c r="N167" s="173"/>
      <c r="O167" s="173"/>
      <c r="P167" s="173"/>
      <c r="Q167" s="173"/>
      <c r="R167" s="173"/>
      <c r="S167" s="173"/>
      <c r="T167" s="178"/>
      <c r="AT167" s="179" t="s">
        <v>136</v>
      </c>
      <c r="AU167" s="179" t="s">
        <v>21</v>
      </c>
      <c r="AV167" s="179" t="s">
        <v>21</v>
      </c>
      <c r="AW167" s="179" t="s">
        <v>99</v>
      </c>
      <c r="AX167" s="179" t="s">
        <v>72</v>
      </c>
      <c r="AY167" s="179" t="s">
        <v>125</v>
      </c>
    </row>
    <row r="168" spans="2:51" s="6" customFormat="1" ht="13.5" customHeight="1">
      <c r="B168" s="180"/>
      <c r="C168" s="181"/>
      <c r="D168" s="174" t="s">
        <v>136</v>
      </c>
      <c r="E168" s="181"/>
      <c r="F168" s="182" t="s">
        <v>267</v>
      </c>
      <c r="G168" s="181"/>
      <c r="H168" s="183">
        <v>7.02</v>
      </c>
      <c r="J168" s="181"/>
      <c r="K168" s="181"/>
      <c r="L168" s="184"/>
      <c r="M168" s="185"/>
      <c r="N168" s="181"/>
      <c r="O168" s="181"/>
      <c r="P168" s="181"/>
      <c r="Q168" s="181"/>
      <c r="R168" s="181"/>
      <c r="S168" s="181"/>
      <c r="T168" s="186"/>
      <c r="AT168" s="187" t="s">
        <v>136</v>
      </c>
      <c r="AU168" s="187" t="s">
        <v>21</v>
      </c>
      <c r="AV168" s="187" t="s">
        <v>80</v>
      </c>
      <c r="AW168" s="187" t="s">
        <v>99</v>
      </c>
      <c r="AX168" s="187" t="s">
        <v>21</v>
      </c>
      <c r="AY168" s="187" t="s">
        <v>125</v>
      </c>
    </row>
    <row r="169" spans="2:65" s="6" customFormat="1" ht="24" customHeight="1">
      <c r="B169" s="86"/>
      <c r="C169" s="156" t="s">
        <v>268</v>
      </c>
      <c r="D169" s="156" t="s">
        <v>127</v>
      </c>
      <c r="E169" s="157" t="s">
        <v>174</v>
      </c>
      <c r="F169" s="158" t="s">
        <v>175</v>
      </c>
      <c r="G169" s="159" t="s">
        <v>176</v>
      </c>
      <c r="H169" s="160">
        <v>46.8</v>
      </c>
      <c r="I169" s="161"/>
      <c r="J169" s="162">
        <f>ROUND($I$169*$H$169,2)</f>
        <v>0</v>
      </c>
      <c r="K169" s="158"/>
      <c r="L169" s="132"/>
      <c r="M169" s="163"/>
      <c r="N169" s="164" t="s">
        <v>43</v>
      </c>
      <c r="O169" s="87"/>
      <c r="P169" s="165">
        <f>$O$169*$H$169</f>
        <v>0</v>
      </c>
      <c r="Q169" s="165">
        <v>0</v>
      </c>
      <c r="R169" s="165">
        <f>$Q$169*$H$169</f>
        <v>0</v>
      </c>
      <c r="S169" s="165">
        <v>0</v>
      </c>
      <c r="T169" s="166">
        <f>$S$169*$H$169</f>
        <v>0</v>
      </c>
      <c r="AR169" s="90" t="s">
        <v>132</v>
      </c>
      <c r="AT169" s="90" t="s">
        <v>127</v>
      </c>
      <c r="AU169" s="90" t="s">
        <v>21</v>
      </c>
      <c r="AY169" s="6" t="s">
        <v>125</v>
      </c>
      <c r="BE169" s="167">
        <f>IF($N$169="základní",$J$169,0)</f>
        <v>0</v>
      </c>
      <c r="BF169" s="167">
        <f>IF($N$169="snížená",$J$169,0)</f>
        <v>0</v>
      </c>
      <c r="BG169" s="167">
        <f>IF($N$169="zákl. přenesená",$J$169,0)</f>
        <v>0</v>
      </c>
      <c r="BH169" s="167">
        <f>IF($N$169="sníž. přenesená",$J$169,0)</f>
        <v>0</v>
      </c>
      <c r="BI169" s="167">
        <f>IF($N$169="nulová",$J$169,0)</f>
        <v>0</v>
      </c>
      <c r="BJ169" s="90" t="s">
        <v>21</v>
      </c>
      <c r="BK169" s="167">
        <f>ROUND($I$169*$H$169,2)</f>
        <v>0</v>
      </c>
      <c r="BL169" s="90" t="s">
        <v>132</v>
      </c>
      <c r="BM169" s="90" t="s">
        <v>269</v>
      </c>
    </row>
    <row r="170" spans="2:47" s="6" customFormat="1" ht="24.75" customHeight="1">
      <c r="B170" s="86"/>
      <c r="C170" s="87"/>
      <c r="D170" s="168" t="s">
        <v>134</v>
      </c>
      <c r="E170" s="87"/>
      <c r="F170" s="169" t="s">
        <v>175</v>
      </c>
      <c r="G170" s="87"/>
      <c r="H170" s="87"/>
      <c r="J170" s="87"/>
      <c r="K170" s="87"/>
      <c r="L170" s="132"/>
      <c r="M170" s="170"/>
      <c r="N170" s="87"/>
      <c r="O170" s="87"/>
      <c r="P170" s="87"/>
      <c r="Q170" s="87"/>
      <c r="R170" s="87"/>
      <c r="S170" s="87"/>
      <c r="T170" s="171"/>
      <c r="AT170" s="6" t="s">
        <v>134</v>
      </c>
      <c r="AU170" s="6" t="s">
        <v>21</v>
      </c>
    </row>
    <row r="171" spans="2:51" s="6" customFormat="1" ht="13.5" customHeight="1">
      <c r="B171" s="172"/>
      <c r="C171" s="173"/>
      <c r="D171" s="174" t="s">
        <v>136</v>
      </c>
      <c r="E171" s="173"/>
      <c r="F171" s="175" t="s">
        <v>270</v>
      </c>
      <c r="G171" s="173"/>
      <c r="H171" s="173"/>
      <c r="J171" s="173"/>
      <c r="K171" s="173"/>
      <c r="L171" s="176"/>
      <c r="M171" s="177"/>
      <c r="N171" s="173"/>
      <c r="O171" s="173"/>
      <c r="P171" s="173"/>
      <c r="Q171" s="173"/>
      <c r="R171" s="173"/>
      <c r="S171" s="173"/>
      <c r="T171" s="178"/>
      <c r="AT171" s="179" t="s">
        <v>136</v>
      </c>
      <c r="AU171" s="179" t="s">
        <v>21</v>
      </c>
      <c r="AV171" s="179" t="s">
        <v>21</v>
      </c>
      <c r="AW171" s="179" t="s">
        <v>99</v>
      </c>
      <c r="AX171" s="179" t="s">
        <v>72</v>
      </c>
      <c r="AY171" s="179" t="s">
        <v>125</v>
      </c>
    </row>
    <row r="172" spans="2:51" s="6" customFormat="1" ht="13.5" customHeight="1">
      <c r="B172" s="180"/>
      <c r="C172" s="181"/>
      <c r="D172" s="174" t="s">
        <v>136</v>
      </c>
      <c r="E172" s="181"/>
      <c r="F172" s="182" t="s">
        <v>271</v>
      </c>
      <c r="G172" s="181"/>
      <c r="H172" s="183">
        <v>46.8</v>
      </c>
      <c r="J172" s="181"/>
      <c r="K172" s="181"/>
      <c r="L172" s="184"/>
      <c r="M172" s="185"/>
      <c r="N172" s="181"/>
      <c r="O172" s="181"/>
      <c r="P172" s="181"/>
      <c r="Q172" s="181"/>
      <c r="R172" s="181"/>
      <c r="S172" s="181"/>
      <c r="T172" s="186"/>
      <c r="AT172" s="187" t="s">
        <v>136</v>
      </c>
      <c r="AU172" s="187" t="s">
        <v>21</v>
      </c>
      <c r="AV172" s="187" t="s">
        <v>80</v>
      </c>
      <c r="AW172" s="187" t="s">
        <v>99</v>
      </c>
      <c r="AX172" s="187" t="s">
        <v>21</v>
      </c>
      <c r="AY172" s="187" t="s">
        <v>125</v>
      </c>
    </row>
    <row r="173" spans="2:65" s="6" customFormat="1" ht="13.5" customHeight="1">
      <c r="B173" s="86"/>
      <c r="C173" s="188" t="s">
        <v>272</v>
      </c>
      <c r="D173" s="188" t="s">
        <v>199</v>
      </c>
      <c r="E173" s="189" t="s">
        <v>273</v>
      </c>
      <c r="F173" s="190" t="s">
        <v>274</v>
      </c>
      <c r="G173" s="191"/>
      <c r="H173" s="192">
        <v>4</v>
      </c>
      <c r="I173" s="193"/>
      <c r="J173" s="194">
        <f>ROUND($I$173*$H$173,2)</f>
        <v>0</v>
      </c>
      <c r="K173" s="190"/>
      <c r="L173" s="195"/>
      <c r="M173" s="196"/>
      <c r="N173" s="197" t="s">
        <v>43</v>
      </c>
      <c r="O173" s="87"/>
      <c r="P173" s="165">
        <f>$O$173*$H$173</f>
        <v>0</v>
      </c>
      <c r="Q173" s="165">
        <v>0</v>
      </c>
      <c r="R173" s="165">
        <f>$Q$173*$H$173</f>
        <v>0</v>
      </c>
      <c r="S173" s="165">
        <v>0</v>
      </c>
      <c r="T173" s="166">
        <f>$S$173*$H$173</f>
        <v>0</v>
      </c>
      <c r="AR173" s="90" t="s">
        <v>202</v>
      </c>
      <c r="AT173" s="90" t="s">
        <v>199</v>
      </c>
      <c r="AU173" s="90" t="s">
        <v>21</v>
      </c>
      <c r="AY173" s="6" t="s">
        <v>125</v>
      </c>
      <c r="BE173" s="167">
        <f>IF($N$173="základní",$J$173,0)</f>
        <v>0</v>
      </c>
      <c r="BF173" s="167">
        <f>IF($N$173="snížená",$J$173,0)</f>
        <v>0</v>
      </c>
      <c r="BG173" s="167">
        <f>IF($N$173="zákl. přenesená",$J$173,0)</f>
        <v>0</v>
      </c>
      <c r="BH173" s="167">
        <f>IF($N$173="sníž. přenesená",$J$173,0)</f>
        <v>0</v>
      </c>
      <c r="BI173" s="167">
        <f>IF($N$173="nulová",$J$173,0)</f>
        <v>0</v>
      </c>
      <c r="BJ173" s="90" t="s">
        <v>21</v>
      </c>
      <c r="BK173" s="167">
        <f>ROUND($I$173*$H$173,2)</f>
        <v>0</v>
      </c>
      <c r="BL173" s="90" t="s">
        <v>132</v>
      </c>
      <c r="BM173" s="90" t="s">
        <v>275</v>
      </c>
    </row>
    <row r="174" spans="2:51" s="6" customFormat="1" ht="13.5" customHeight="1">
      <c r="B174" s="172"/>
      <c r="C174" s="173"/>
      <c r="D174" s="168" t="s">
        <v>136</v>
      </c>
      <c r="E174" s="175"/>
      <c r="F174" s="175" t="s">
        <v>276</v>
      </c>
      <c r="G174" s="173"/>
      <c r="H174" s="173"/>
      <c r="J174" s="173"/>
      <c r="K174" s="173"/>
      <c r="L174" s="176"/>
      <c r="M174" s="177"/>
      <c r="N174" s="173"/>
      <c r="O174" s="173"/>
      <c r="P174" s="173"/>
      <c r="Q174" s="173"/>
      <c r="R174" s="173"/>
      <c r="S174" s="173"/>
      <c r="T174" s="178"/>
      <c r="AT174" s="179" t="s">
        <v>136</v>
      </c>
      <c r="AU174" s="179" t="s">
        <v>21</v>
      </c>
      <c r="AV174" s="179" t="s">
        <v>21</v>
      </c>
      <c r="AW174" s="179" t="s">
        <v>99</v>
      </c>
      <c r="AX174" s="179" t="s">
        <v>72</v>
      </c>
      <c r="AY174" s="179" t="s">
        <v>125</v>
      </c>
    </row>
    <row r="175" spans="2:51" s="6" customFormat="1" ht="13.5" customHeight="1">
      <c r="B175" s="180"/>
      <c r="C175" s="181"/>
      <c r="D175" s="174" t="s">
        <v>136</v>
      </c>
      <c r="E175" s="181"/>
      <c r="F175" s="182" t="s">
        <v>277</v>
      </c>
      <c r="G175" s="181"/>
      <c r="H175" s="183">
        <v>4</v>
      </c>
      <c r="J175" s="181"/>
      <c r="K175" s="181"/>
      <c r="L175" s="184"/>
      <c r="M175" s="185"/>
      <c r="N175" s="181"/>
      <c r="O175" s="181"/>
      <c r="P175" s="181"/>
      <c r="Q175" s="181"/>
      <c r="R175" s="181"/>
      <c r="S175" s="181"/>
      <c r="T175" s="186"/>
      <c r="AT175" s="187" t="s">
        <v>136</v>
      </c>
      <c r="AU175" s="187" t="s">
        <v>21</v>
      </c>
      <c r="AV175" s="187" t="s">
        <v>80</v>
      </c>
      <c r="AW175" s="187" t="s">
        <v>99</v>
      </c>
      <c r="AX175" s="187" t="s">
        <v>21</v>
      </c>
      <c r="AY175" s="187" t="s">
        <v>125</v>
      </c>
    </row>
    <row r="176" spans="2:65" s="6" customFormat="1" ht="13.5" customHeight="1">
      <c r="B176" s="86"/>
      <c r="C176" s="156" t="s">
        <v>278</v>
      </c>
      <c r="D176" s="156" t="s">
        <v>127</v>
      </c>
      <c r="E176" s="157" t="s">
        <v>279</v>
      </c>
      <c r="F176" s="158" t="s">
        <v>280</v>
      </c>
      <c r="G176" s="159"/>
      <c r="H176" s="160">
        <v>4</v>
      </c>
      <c r="I176" s="161"/>
      <c r="J176" s="162">
        <f>ROUND($I$176*$H$176,2)</f>
        <v>0</v>
      </c>
      <c r="K176" s="158"/>
      <c r="L176" s="132"/>
      <c r="M176" s="163"/>
      <c r="N176" s="164" t="s">
        <v>43</v>
      </c>
      <c r="O176" s="87"/>
      <c r="P176" s="165">
        <f>$O$176*$H$176</f>
        <v>0</v>
      </c>
      <c r="Q176" s="165">
        <v>0</v>
      </c>
      <c r="R176" s="165">
        <f>$Q$176*$H$176</f>
        <v>0</v>
      </c>
      <c r="S176" s="165">
        <v>0</v>
      </c>
      <c r="T176" s="166">
        <f>$S$176*$H$176</f>
        <v>0</v>
      </c>
      <c r="AR176" s="90" t="s">
        <v>132</v>
      </c>
      <c r="AT176" s="90" t="s">
        <v>127</v>
      </c>
      <c r="AU176" s="90" t="s">
        <v>21</v>
      </c>
      <c r="AY176" s="6" t="s">
        <v>125</v>
      </c>
      <c r="BE176" s="167">
        <f>IF($N$176="základní",$J$176,0)</f>
        <v>0</v>
      </c>
      <c r="BF176" s="167">
        <f>IF($N$176="snížená",$J$176,0)</f>
        <v>0</v>
      </c>
      <c r="BG176" s="167">
        <f>IF($N$176="zákl. přenesená",$J$176,0)</f>
        <v>0</v>
      </c>
      <c r="BH176" s="167">
        <f>IF($N$176="sníž. přenesená",$J$176,0)</f>
        <v>0</v>
      </c>
      <c r="BI176" s="167">
        <f>IF($N$176="nulová",$J$176,0)</f>
        <v>0</v>
      </c>
      <c r="BJ176" s="90" t="s">
        <v>21</v>
      </c>
      <c r="BK176" s="167">
        <f>ROUND($I$176*$H$176,2)</f>
        <v>0</v>
      </c>
      <c r="BL176" s="90" t="s">
        <v>132</v>
      </c>
      <c r="BM176" s="90" t="s">
        <v>281</v>
      </c>
    </row>
    <row r="177" spans="2:51" s="6" customFormat="1" ht="13.5" customHeight="1">
      <c r="B177" s="172"/>
      <c r="C177" s="173"/>
      <c r="D177" s="168" t="s">
        <v>136</v>
      </c>
      <c r="E177" s="175"/>
      <c r="F177" s="175" t="s">
        <v>276</v>
      </c>
      <c r="G177" s="173"/>
      <c r="H177" s="173"/>
      <c r="J177" s="173"/>
      <c r="K177" s="173"/>
      <c r="L177" s="176"/>
      <c r="M177" s="177"/>
      <c r="N177" s="173"/>
      <c r="O177" s="173"/>
      <c r="P177" s="173"/>
      <c r="Q177" s="173"/>
      <c r="R177" s="173"/>
      <c r="S177" s="173"/>
      <c r="T177" s="178"/>
      <c r="AT177" s="179" t="s">
        <v>136</v>
      </c>
      <c r="AU177" s="179" t="s">
        <v>21</v>
      </c>
      <c r="AV177" s="179" t="s">
        <v>21</v>
      </c>
      <c r="AW177" s="179" t="s">
        <v>99</v>
      </c>
      <c r="AX177" s="179" t="s">
        <v>72</v>
      </c>
      <c r="AY177" s="179" t="s">
        <v>125</v>
      </c>
    </row>
    <row r="178" spans="2:51" s="6" customFormat="1" ht="13.5" customHeight="1">
      <c r="B178" s="180"/>
      <c r="C178" s="181"/>
      <c r="D178" s="174" t="s">
        <v>136</v>
      </c>
      <c r="E178" s="181"/>
      <c r="F178" s="182" t="s">
        <v>277</v>
      </c>
      <c r="G178" s="181"/>
      <c r="H178" s="183">
        <v>4</v>
      </c>
      <c r="J178" s="181"/>
      <c r="K178" s="181"/>
      <c r="L178" s="184"/>
      <c r="M178" s="185"/>
      <c r="N178" s="181"/>
      <c r="O178" s="181"/>
      <c r="P178" s="181"/>
      <c r="Q178" s="181"/>
      <c r="R178" s="181"/>
      <c r="S178" s="181"/>
      <c r="T178" s="186"/>
      <c r="AT178" s="187" t="s">
        <v>136</v>
      </c>
      <c r="AU178" s="187" t="s">
        <v>21</v>
      </c>
      <c r="AV178" s="187" t="s">
        <v>80</v>
      </c>
      <c r="AW178" s="187" t="s">
        <v>99</v>
      </c>
      <c r="AX178" s="187" t="s">
        <v>21</v>
      </c>
      <c r="AY178" s="187" t="s">
        <v>125</v>
      </c>
    </row>
    <row r="179" spans="2:63" s="145" customFormat="1" ht="38.25" customHeight="1">
      <c r="B179" s="146"/>
      <c r="C179" s="147"/>
      <c r="D179" s="147" t="s">
        <v>71</v>
      </c>
      <c r="E179" s="148" t="s">
        <v>282</v>
      </c>
      <c r="F179" s="148" t="s">
        <v>283</v>
      </c>
      <c r="G179" s="147"/>
      <c r="H179" s="147"/>
      <c r="J179" s="149">
        <f>$BK$179</f>
        <v>0</v>
      </c>
      <c r="K179" s="147"/>
      <c r="L179" s="150"/>
      <c r="M179" s="151"/>
      <c r="N179" s="147"/>
      <c r="O179" s="147"/>
      <c r="P179" s="152">
        <f>SUM($P$180:$P$228)</f>
        <v>0</v>
      </c>
      <c r="Q179" s="147"/>
      <c r="R179" s="152">
        <f>SUM($R$180:$R$228)</f>
        <v>1.6398895999999998</v>
      </c>
      <c r="S179" s="147"/>
      <c r="T179" s="153">
        <f>SUM($T$180:$T$228)</f>
        <v>0</v>
      </c>
      <c r="AR179" s="154" t="s">
        <v>21</v>
      </c>
      <c r="AT179" s="154" t="s">
        <v>71</v>
      </c>
      <c r="AU179" s="154" t="s">
        <v>72</v>
      </c>
      <c r="AY179" s="154" t="s">
        <v>125</v>
      </c>
      <c r="BK179" s="155">
        <f>SUM($BK$180:$BK$228)</f>
        <v>0</v>
      </c>
    </row>
    <row r="180" spans="2:65" s="6" customFormat="1" ht="13.5" customHeight="1">
      <c r="B180" s="86"/>
      <c r="C180" s="188" t="s">
        <v>284</v>
      </c>
      <c r="D180" s="188" t="s">
        <v>199</v>
      </c>
      <c r="E180" s="189" t="s">
        <v>285</v>
      </c>
      <c r="F180" s="190" t="s">
        <v>286</v>
      </c>
      <c r="G180" s="191" t="s">
        <v>214</v>
      </c>
      <c r="H180" s="192">
        <v>1301.58</v>
      </c>
      <c r="I180" s="193"/>
      <c r="J180" s="194">
        <f>ROUND($I$180*$H$180,2)</f>
        <v>0</v>
      </c>
      <c r="K180" s="190" t="s">
        <v>131</v>
      </c>
      <c r="L180" s="195"/>
      <c r="M180" s="196"/>
      <c r="N180" s="197" t="s">
        <v>43</v>
      </c>
      <c r="O180" s="87"/>
      <c r="P180" s="165">
        <f>$O$180*$H$180</f>
        <v>0</v>
      </c>
      <c r="Q180" s="165">
        <v>0.00106</v>
      </c>
      <c r="R180" s="165">
        <f>$Q$180*$H$180</f>
        <v>1.3796747999999999</v>
      </c>
      <c r="S180" s="165">
        <v>0</v>
      </c>
      <c r="T180" s="166">
        <f>$S$180*$H$180</f>
        <v>0</v>
      </c>
      <c r="AR180" s="90" t="s">
        <v>202</v>
      </c>
      <c r="AT180" s="90" t="s">
        <v>199</v>
      </c>
      <c r="AU180" s="90" t="s">
        <v>21</v>
      </c>
      <c r="AY180" s="6" t="s">
        <v>125</v>
      </c>
      <c r="BE180" s="167">
        <f>IF($N$180="základní",$J$180,0)</f>
        <v>0</v>
      </c>
      <c r="BF180" s="167">
        <f>IF($N$180="snížená",$J$180,0)</f>
        <v>0</v>
      </c>
      <c r="BG180" s="167">
        <f>IF($N$180="zákl. přenesená",$J$180,0)</f>
        <v>0</v>
      </c>
      <c r="BH180" s="167">
        <f>IF($N$180="sníž. přenesená",$J$180,0)</f>
        <v>0</v>
      </c>
      <c r="BI180" s="167">
        <f>IF($N$180="nulová",$J$180,0)</f>
        <v>0</v>
      </c>
      <c r="BJ180" s="90" t="s">
        <v>21</v>
      </c>
      <c r="BK180" s="167">
        <f>ROUND($I$180*$H$180,2)</f>
        <v>0</v>
      </c>
      <c r="BL180" s="90" t="s">
        <v>132</v>
      </c>
      <c r="BM180" s="90" t="s">
        <v>287</v>
      </c>
    </row>
    <row r="181" spans="2:47" s="6" customFormat="1" ht="14.25" customHeight="1">
      <c r="B181" s="86"/>
      <c r="C181" s="87"/>
      <c r="D181" s="168" t="s">
        <v>134</v>
      </c>
      <c r="E181" s="87"/>
      <c r="F181" s="169" t="s">
        <v>288</v>
      </c>
      <c r="G181" s="87"/>
      <c r="H181" s="87"/>
      <c r="J181" s="87"/>
      <c r="K181" s="87"/>
      <c r="L181" s="132"/>
      <c r="M181" s="170"/>
      <c r="N181" s="87"/>
      <c r="O181" s="87"/>
      <c r="P181" s="87"/>
      <c r="Q181" s="87"/>
      <c r="R181" s="87"/>
      <c r="S181" s="87"/>
      <c r="T181" s="171"/>
      <c r="AT181" s="6" t="s">
        <v>134</v>
      </c>
      <c r="AU181" s="6" t="s">
        <v>21</v>
      </c>
    </row>
    <row r="182" spans="2:51" s="6" customFormat="1" ht="13.5" customHeight="1">
      <c r="B182" s="172"/>
      <c r="C182" s="173"/>
      <c r="D182" s="174" t="s">
        <v>136</v>
      </c>
      <c r="E182" s="173"/>
      <c r="F182" s="175" t="s">
        <v>289</v>
      </c>
      <c r="G182" s="173"/>
      <c r="H182" s="173"/>
      <c r="J182" s="173"/>
      <c r="K182" s="173"/>
      <c r="L182" s="176"/>
      <c r="M182" s="177"/>
      <c r="N182" s="173"/>
      <c r="O182" s="173"/>
      <c r="P182" s="173"/>
      <c r="Q182" s="173"/>
      <c r="R182" s="173"/>
      <c r="S182" s="173"/>
      <c r="T182" s="178"/>
      <c r="AT182" s="179" t="s">
        <v>136</v>
      </c>
      <c r="AU182" s="179" t="s">
        <v>21</v>
      </c>
      <c r="AV182" s="179" t="s">
        <v>21</v>
      </c>
      <c r="AW182" s="179" t="s">
        <v>99</v>
      </c>
      <c r="AX182" s="179" t="s">
        <v>72</v>
      </c>
      <c r="AY182" s="179" t="s">
        <v>125</v>
      </c>
    </row>
    <row r="183" spans="2:51" s="6" customFormat="1" ht="13.5" customHeight="1">
      <c r="B183" s="180"/>
      <c r="C183" s="181"/>
      <c r="D183" s="174" t="s">
        <v>136</v>
      </c>
      <c r="E183" s="181"/>
      <c r="F183" s="182" t="s">
        <v>290</v>
      </c>
      <c r="G183" s="181"/>
      <c r="H183" s="183">
        <v>1301.58</v>
      </c>
      <c r="J183" s="181"/>
      <c r="K183" s="181"/>
      <c r="L183" s="184"/>
      <c r="M183" s="185"/>
      <c r="N183" s="181"/>
      <c r="O183" s="181"/>
      <c r="P183" s="181"/>
      <c r="Q183" s="181"/>
      <c r="R183" s="181"/>
      <c r="S183" s="181"/>
      <c r="T183" s="186"/>
      <c r="AT183" s="187" t="s">
        <v>136</v>
      </c>
      <c r="AU183" s="187" t="s">
        <v>21</v>
      </c>
      <c r="AV183" s="187" t="s">
        <v>80</v>
      </c>
      <c r="AW183" s="187" t="s">
        <v>99</v>
      </c>
      <c r="AX183" s="187" t="s">
        <v>21</v>
      </c>
      <c r="AY183" s="187" t="s">
        <v>125</v>
      </c>
    </row>
    <row r="184" spans="2:65" s="6" customFormat="1" ht="13.5" customHeight="1">
      <c r="B184" s="86"/>
      <c r="C184" s="156" t="s">
        <v>291</v>
      </c>
      <c r="D184" s="156" t="s">
        <v>127</v>
      </c>
      <c r="E184" s="157" t="s">
        <v>292</v>
      </c>
      <c r="F184" s="158" t="s">
        <v>293</v>
      </c>
      <c r="G184" s="159" t="s">
        <v>214</v>
      </c>
      <c r="H184" s="160">
        <v>1301.58</v>
      </c>
      <c r="I184" s="161"/>
      <c r="J184" s="162">
        <f>ROUND($I$184*$H$184,2)</f>
        <v>0</v>
      </c>
      <c r="K184" s="158" t="s">
        <v>131</v>
      </c>
      <c r="L184" s="132"/>
      <c r="M184" s="163"/>
      <c r="N184" s="164" t="s">
        <v>43</v>
      </c>
      <c r="O184" s="87"/>
      <c r="P184" s="165">
        <f>$O$184*$H$184</f>
        <v>0</v>
      </c>
      <c r="Q184" s="165">
        <v>0</v>
      </c>
      <c r="R184" s="165">
        <f>$Q$184*$H$184</f>
        <v>0</v>
      </c>
      <c r="S184" s="165">
        <v>0</v>
      </c>
      <c r="T184" s="166">
        <f>$S$184*$H$184</f>
        <v>0</v>
      </c>
      <c r="AR184" s="90" t="s">
        <v>132</v>
      </c>
      <c r="AT184" s="90" t="s">
        <v>127</v>
      </c>
      <c r="AU184" s="90" t="s">
        <v>21</v>
      </c>
      <c r="AY184" s="6" t="s">
        <v>125</v>
      </c>
      <c r="BE184" s="167">
        <f>IF($N$184="základní",$J$184,0)</f>
        <v>0</v>
      </c>
      <c r="BF184" s="167">
        <f>IF($N$184="snížená",$J$184,0)</f>
        <v>0</v>
      </c>
      <c r="BG184" s="167">
        <f>IF($N$184="zákl. přenesená",$J$184,0)</f>
        <v>0</v>
      </c>
      <c r="BH184" s="167">
        <f>IF($N$184="sníž. přenesená",$J$184,0)</f>
        <v>0</v>
      </c>
      <c r="BI184" s="167">
        <f>IF($N$184="nulová",$J$184,0)</f>
        <v>0</v>
      </c>
      <c r="BJ184" s="90" t="s">
        <v>21</v>
      </c>
      <c r="BK184" s="167">
        <f>ROUND($I$184*$H$184,2)</f>
        <v>0</v>
      </c>
      <c r="BL184" s="90" t="s">
        <v>132</v>
      </c>
      <c r="BM184" s="90" t="s">
        <v>294</v>
      </c>
    </row>
    <row r="185" spans="2:47" s="6" customFormat="1" ht="24.75" customHeight="1">
      <c r="B185" s="86"/>
      <c r="C185" s="87"/>
      <c r="D185" s="168" t="s">
        <v>134</v>
      </c>
      <c r="E185" s="87"/>
      <c r="F185" s="169" t="s">
        <v>295</v>
      </c>
      <c r="G185" s="87"/>
      <c r="H185" s="87"/>
      <c r="J185" s="87"/>
      <c r="K185" s="87"/>
      <c r="L185" s="132"/>
      <c r="M185" s="170"/>
      <c r="N185" s="87"/>
      <c r="O185" s="87"/>
      <c r="P185" s="87"/>
      <c r="Q185" s="87"/>
      <c r="R185" s="87"/>
      <c r="S185" s="87"/>
      <c r="T185" s="171"/>
      <c r="AT185" s="6" t="s">
        <v>134</v>
      </c>
      <c r="AU185" s="6" t="s">
        <v>21</v>
      </c>
    </row>
    <row r="186" spans="2:51" s="6" customFormat="1" ht="13.5" customHeight="1">
      <c r="B186" s="172"/>
      <c r="C186" s="173"/>
      <c r="D186" s="174" t="s">
        <v>136</v>
      </c>
      <c r="E186" s="173"/>
      <c r="F186" s="175" t="s">
        <v>296</v>
      </c>
      <c r="G186" s="173"/>
      <c r="H186" s="173"/>
      <c r="J186" s="173"/>
      <c r="K186" s="173"/>
      <c r="L186" s="176"/>
      <c r="M186" s="177"/>
      <c r="N186" s="173"/>
      <c r="O186" s="173"/>
      <c r="P186" s="173"/>
      <c r="Q186" s="173"/>
      <c r="R186" s="173"/>
      <c r="S186" s="173"/>
      <c r="T186" s="178"/>
      <c r="AT186" s="179" t="s">
        <v>136</v>
      </c>
      <c r="AU186" s="179" t="s">
        <v>21</v>
      </c>
      <c r="AV186" s="179" t="s">
        <v>21</v>
      </c>
      <c r="AW186" s="179" t="s">
        <v>99</v>
      </c>
      <c r="AX186" s="179" t="s">
        <v>72</v>
      </c>
      <c r="AY186" s="179" t="s">
        <v>125</v>
      </c>
    </row>
    <row r="187" spans="2:51" s="6" customFormat="1" ht="13.5" customHeight="1">
      <c r="B187" s="180"/>
      <c r="C187" s="181"/>
      <c r="D187" s="174" t="s">
        <v>136</v>
      </c>
      <c r="E187" s="181"/>
      <c r="F187" s="182" t="s">
        <v>290</v>
      </c>
      <c r="G187" s="181"/>
      <c r="H187" s="183">
        <v>1301.58</v>
      </c>
      <c r="J187" s="181"/>
      <c r="K187" s="181"/>
      <c r="L187" s="184"/>
      <c r="M187" s="185"/>
      <c r="N187" s="181"/>
      <c r="O187" s="181"/>
      <c r="P187" s="181"/>
      <c r="Q187" s="181"/>
      <c r="R187" s="181"/>
      <c r="S187" s="181"/>
      <c r="T187" s="186"/>
      <c r="AT187" s="187" t="s">
        <v>136</v>
      </c>
      <c r="AU187" s="187" t="s">
        <v>21</v>
      </c>
      <c r="AV187" s="187" t="s">
        <v>80</v>
      </c>
      <c r="AW187" s="187" t="s">
        <v>99</v>
      </c>
      <c r="AX187" s="187" t="s">
        <v>21</v>
      </c>
      <c r="AY187" s="187" t="s">
        <v>125</v>
      </c>
    </row>
    <row r="188" spans="2:65" s="6" customFormat="1" ht="13.5" customHeight="1">
      <c r="B188" s="86"/>
      <c r="C188" s="188" t="s">
        <v>297</v>
      </c>
      <c r="D188" s="188" t="s">
        <v>199</v>
      </c>
      <c r="E188" s="189" t="s">
        <v>298</v>
      </c>
      <c r="F188" s="190" t="s">
        <v>299</v>
      </c>
      <c r="G188" s="191" t="s">
        <v>300</v>
      </c>
      <c r="H188" s="192">
        <v>1</v>
      </c>
      <c r="I188" s="193"/>
      <c r="J188" s="194">
        <f>ROUND($I$188*$H$188,2)</f>
        <v>0</v>
      </c>
      <c r="K188" s="190" t="s">
        <v>131</v>
      </c>
      <c r="L188" s="195"/>
      <c r="M188" s="196"/>
      <c r="N188" s="197" t="s">
        <v>43</v>
      </c>
      <c r="O188" s="87"/>
      <c r="P188" s="165">
        <f>$O$188*$H$188</f>
        <v>0</v>
      </c>
      <c r="Q188" s="165">
        <v>0.01</v>
      </c>
      <c r="R188" s="165">
        <f>$Q$188*$H$188</f>
        <v>0.01</v>
      </c>
      <c r="S188" s="165">
        <v>0</v>
      </c>
      <c r="T188" s="166">
        <f>$S$188*$H$188</f>
        <v>0</v>
      </c>
      <c r="AR188" s="90" t="s">
        <v>202</v>
      </c>
      <c r="AT188" s="90" t="s">
        <v>199</v>
      </c>
      <c r="AU188" s="90" t="s">
        <v>21</v>
      </c>
      <c r="AY188" s="6" t="s">
        <v>125</v>
      </c>
      <c r="BE188" s="167">
        <f>IF($N$188="základní",$J$188,0)</f>
        <v>0</v>
      </c>
      <c r="BF188" s="167">
        <f>IF($N$188="snížená",$J$188,0)</f>
        <v>0</v>
      </c>
      <c r="BG188" s="167">
        <f>IF($N$188="zákl. přenesená",$J$188,0)</f>
        <v>0</v>
      </c>
      <c r="BH188" s="167">
        <f>IF($N$188="sníž. přenesená",$J$188,0)</f>
        <v>0</v>
      </c>
      <c r="BI188" s="167">
        <f>IF($N$188="nulová",$J$188,0)</f>
        <v>0</v>
      </c>
      <c r="BJ188" s="90" t="s">
        <v>21</v>
      </c>
      <c r="BK188" s="167">
        <f>ROUND($I$188*$H$188,2)</f>
        <v>0</v>
      </c>
      <c r="BL188" s="90" t="s">
        <v>132</v>
      </c>
      <c r="BM188" s="90" t="s">
        <v>301</v>
      </c>
    </row>
    <row r="189" spans="2:47" s="6" customFormat="1" ht="24.75" customHeight="1">
      <c r="B189" s="86"/>
      <c r="C189" s="87"/>
      <c r="D189" s="168" t="s">
        <v>134</v>
      </c>
      <c r="E189" s="87"/>
      <c r="F189" s="169" t="s">
        <v>302</v>
      </c>
      <c r="G189" s="87"/>
      <c r="H189" s="87"/>
      <c r="J189" s="87"/>
      <c r="K189" s="87"/>
      <c r="L189" s="132"/>
      <c r="M189" s="170"/>
      <c r="N189" s="87"/>
      <c r="O189" s="87"/>
      <c r="P189" s="87"/>
      <c r="Q189" s="87"/>
      <c r="R189" s="87"/>
      <c r="S189" s="87"/>
      <c r="T189" s="171"/>
      <c r="AT189" s="6" t="s">
        <v>134</v>
      </c>
      <c r="AU189" s="6" t="s">
        <v>21</v>
      </c>
    </row>
    <row r="190" spans="2:51" s="6" customFormat="1" ht="13.5" customHeight="1">
      <c r="B190" s="172"/>
      <c r="C190" s="173"/>
      <c r="D190" s="174" t="s">
        <v>136</v>
      </c>
      <c r="E190" s="173"/>
      <c r="F190" s="175" t="s">
        <v>303</v>
      </c>
      <c r="G190" s="173"/>
      <c r="H190" s="173"/>
      <c r="J190" s="173"/>
      <c r="K190" s="173"/>
      <c r="L190" s="176"/>
      <c r="M190" s="177"/>
      <c r="N190" s="173"/>
      <c r="O190" s="173"/>
      <c r="P190" s="173"/>
      <c r="Q190" s="173"/>
      <c r="R190" s="173"/>
      <c r="S190" s="173"/>
      <c r="T190" s="178"/>
      <c r="AT190" s="179" t="s">
        <v>136</v>
      </c>
      <c r="AU190" s="179" t="s">
        <v>21</v>
      </c>
      <c r="AV190" s="179" t="s">
        <v>21</v>
      </c>
      <c r="AW190" s="179" t="s">
        <v>99</v>
      </c>
      <c r="AX190" s="179" t="s">
        <v>72</v>
      </c>
      <c r="AY190" s="179" t="s">
        <v>125</v>
      </c>
    </row>
    <row r="191" spans="2:51" s="6" customFormat="1" ht="13.5" customHeight="1">
      <c r="B191" s="180"/>
      <c r="C191" s="181"/>
      <c r="D191" s="174" t="s">
        <v>136</v>
      </c>
      <c r="E191" s="181"/>
      <c r="F191" s="182" t="s">
        <v>21</v>
      </c>
      <c r="G191" s="181"/>
      <c r="H191" s="183">
        <v>1</v>
      </c>
      <c r="J191" s="181"/>
      <c r="K191" s="181"/>
      <c r="L191" s="184"/>
      <c r="M191" s="185"/>
      <c r="N191" s="181"/>
      <c r="O191" s="181"/>
      <c r="P191" s="181"/>
      <c r="Q191" s="181"/>
      <c r="R191" s="181"/>
      <c r="S191" s="181"/>
      <c r="T191" s="186"/>
      <c r="AT191" s="187" t="s">
        <v>136</v>
      </c>
      <c r="AU191" s="187" t="s">
        <v>21</v>
      </c>
      <c r="AV191" s="187" t="s">
        <v>80</v>
      </c>
      <c r="AW191" s="187" t="s">
        <v>99</v>
      </c>
      <c r="AX191" s="187" t="s">
        <v>21</v>
      </c>
      <c r="AY191" s="187" t="s">
        <v>125</v>
      </c>
    </row>
    <row r="192" spans="2:65" s="6" customFormat="1" ht="13.5" customHeight="1">
      <c r="B192" s="86"/>
      <c r="C192" s="156" t="s">
        <v>304</v>
      </c>
      <c r="D192" s="156" t="s">
        <v>127</v>
      </c>
      <c r="E192" s="157" t="s">
        <v>305</v>
      </c>
      <c r="F192" s="158" t="s">
        <v>306</v>
      </c>
      <c r="G192" s="159" t="s">
        <v>300</v>
      </c>
      <c r="H192" s="160">
        <v>1</v>
      </c>
      <c r="I192" s="161"/>
      <c r="J192" s="162">
        <f>ROUND($I$192*$H$192,2)</f>
        <v>0</v>
      </c>
      <c r="K192" s="158" t="s">
        <v>131</v>
      </c>
      <c r="L192" s="132"/>
      <c r="M192" s="163"/>
      <c r="N192" s="164" t="s">
        <v>43</v>
      </c>
      <c r="O192" s="87"/>
      <c r="P192" s="165">
        <f>$O$192*$H$192</f>
        <v>0</v>
      </c>
      <c r="Q192" s="165">
        <v>0.0016</v>
      </c>
      <c r="R192" s="165">
        <f>$Q$192*$H$192</f>
        <v>0.0016</v>
      </c>
      <c r="S192" s="165">
        <v>0</v>
      </c>
      <c r="T192" s="166">
        <f>$S$192*$H$192</f>
        <v>0</v>
      </c>
      <c r="AR192" s="90" t="s">
        <v>132</v>
      </c>
      <c r="AT192" s="90" t="s">
        <v>127</v>
      </c>
      <c r="AU192" s="90" t="s">
        <v>21</v>
      </c>
      <c r="AY192" s="6" t="s">
        <v>125</v>
      </c>
      <c r="BE192" s="167">
        <f>IF($N$192="základní",$J$192,0)</f>
        <v>0</v>
      </c>
      <c r="BF192" s="167">
        <f>IF($N$192="snížená",$J$192,0)</f>
        <v>0</v>
      </c>
      <c r="BG192" s="167">
        <f>IF($N$192="zákl. přenesená",$J$192,0)</f>
        <v>0</v>
      </c>
      <c r="BH192" s="167">
        <f>IF($N$192="sníž. přenesená",$J$192,0)</f>
        <v>0</v>
      </c>
      <c r="BI192" s="167">
        <f>IF($N$192="nulová",$J$192,0)</f>
        <v>0</v>
      </c>
      <c r="BJ192" s="90" t="s">
        <v>21</v>
      </c>
      <c r="BK192" s="167">
        <f>ROUND($I$192*$H$192,2)</f>
        <v>0</v>
      </c>
      <c r="BL192" s="90" t="s">
        <v>132</v>
      </c>
      <c r="BM192" s="90" t="s">
        <v>307</v>
      </c>
    </row>
    <row r="193" spans="2:47" s="6" customFormat="1" ht="24.75" customHeight="1">
      <c r="B193" s="86"/>
      <c r="C193" s="87"/>
      <c r="D193" s="168" t="s">
        <v>134</v>
      </c>
      <c r="E193" s="87"/>
      <c r="F193" s="169" t="s">
        <v>308</v>
      </c>
      <c r="G193" s="87"/>
      <c r="H193" s="87"/>
      <c r="J193" s="87"/>
      <c r="K193" s="87"/>
      <c r="L193" s="132"/>
      <c r="M193" s="170"/>
      <c r="N193" s="87"/>
      <c r="O193" s="87"/>
      <c r="P193" s="87"/>
      <c r="Q193" s="87"/>
      <c r="R193" s="87"/>
      <c r="S193" s="87"/>
      <c r="T193" s="171"/>
      <c r="AT193" s="6" t="s">
        <v>134</v>
      </c>
      <c r="AU193" s="6" t="s">
        <v>21</v>
      </c>
    </row>
    <row r="194" spans="2:51" s="6" customFormat="1" ht="13.5" customHeight="1">
      <c r="B194" s="172"/>
      <c r="C194" s="173"/>
      <c r="D194" s="174" t="s">
        <v>136</v>
      </c>
      <c r="E194" s="173"/>
      <c r="F194" s="175" t="s">
        <v>309</v>
      </c>
      <c r="G194" s="173"/>
      <c r="H194" s="173"/>
      <c r="J194" s="173"/>
      <c r="K194" s="173"/>
      <c r="L194" s="176"/>
      <c r="M194" s="177"/>
      <c r="N194" s="173"/>
      <c r="O194" s="173"/>
      <c r="P194" s="173"/>
      <c r="Q194" s="173"/>
      <c r="R194" s="173"/>
      <c r="S194" s="173"/>
      <c r="T194" s="178"/>
      <c r="AT194" s="179" t="s">
        <v>136</v>
      </c>
      <c r="AU194" s="179" t="s">
        <v>21</v>
      </c>
      <c r="AV194" s="179" t="s">
        <v>21</v>
      </c>
      <c r="AW194" s="179" t="s">
        <v>99</v>
      </c>
      <c r="AX194" s="179" t="s">
        <v>72</v>
      </c>
      <c r="AY194" s="179" t="s">
        <v>125</v>
      </c>
    </row>
    <row r="195" spans="2:51" s="6" customFormat="1" ht="13.5" customHeight="1">
      <c r="B195" s="180"/>
      <c r="C195" s="181"/>
      <c r="D195" s="174" t="s">
        <v>136</v>
      </c>
      <c r="E195" s="181"/>
      <c r="F195" s="182" t="s">
        <v>21</v>
      </c>
      <c r="G195" s="181"/>
      <c r="H195" s="183">
        <v>1</v>
      </c>
      <c r="J195" s="181"/>
      <c r="K195" s="181"/>
      <c r="L195" s="184"/>
      <c r="M195" s="185"/>
      <c r="N195" s="181"/>
      <c r="O195" s="181"/>
      <c r="P195" s="181"/>
      <c r="Q195" s="181"/>
      <c r="R195" s="181"/>
      <c r="S195" s="181"/>
      <c r="T195" s="186"/>
      <c r="AT195" s="187" t="s">
        <v>136</v>
      </c>
      <c r="AU195" s="187" t="s">
        <v>21</v>
      </c>
      <c r="AV195" s="187" t="s">
        <v>80</v>
      </c>
      <c r="AW195" s="187" t="s">
        <v>99</v>
      </c>
      <c r="AX195" s="187" t="s">
        <v>21</v>
      </c>
      <c r="AY195" s="187" t="s">
        <v>125</v>
      </c>
    </row>
    <row r="196" spans="2:65" s="6" customFormat="1" ht="13.5" customHeight="1">
      <c r="B196" s="86"/>
      <c r="C196" s="188" t="s">
        <v>310</v>
      </c>
      <c r="D196" s="188" t="s">
        <v>199</v>
      </c>
      <c r="E196" s="189" t="s">
        <v>311</v>
      </c>
      <c r="F196" s="190" t="s">
        <v>312</v>
      </c>
      <c r="G196" s="191" t="s">
        <v>300</v>
      </c>
      <c r="H196" s="192">
        <v>2</v>
      </c>
      <c r="I196" s="193"/>
      <c r="J196" s="194">
        <f>ROUND($I$196*$H$196,2)</f>
        <v>0</v>
      </c>
      <c r="K196" s="190" t="s">
        <v>131</v>
      </c>
      <c r="L196" s="195"/>
      <c r="M196" s="196"/>
      <c r="N196" s="197" t="s">
        <v>43</v>
      </c>
      <c r="O196" s="87"/>
      <c r="P196" s="165">
        <f>$O$196*$H$196</f>
        <v>0</v>
      </c>
      <c r="Q196" s="165">
        <v>0.0325</v>
      </c>
      <c r="R196" s="165">
        <f>$Q$196*$H$196</f>
        <v>0.065</v>
      </c>
      <c r="S196" s="165">
        <v>0</v>
      </c>
      <c r="T196" s="166">
        <f>$S$196*$H$196</f>
        <v>0</v>
      </c>
      <c r="AR196" s="90" t="s">
        <v>202</v>
      </c>
      <c r="AT196" s="90" t="s">
        <v>199</v>
      </c>
      <c r="AU196" s="90" t="s">
        <v>21</v>
      </c>
      <c r="AY196" s="6" t="s">
        <v>125</v>
      </c>
      <c r="BE196" s="167">
        <f>IF($N$196="základní",$J$196,0)</f>
        <v>0</v>
      </c>
      <c r="BF196" s="167">
        <f>IF($N$196="snížená",$J$196,0)</f>
        <v>0</v>
      </c>
      <c r="BG196" s="167">
        <f>IF($N$196="zákl. přenesená",$J$196,0)</f>
        <v>0</v>
      </c>
      <c r="BH196" s="167">
        <f>IF($N$196="sníž. přenesená",$J$196,0)</f>
        <v>0</v>
      </c>
      <c r="BI196" s="167">
        <f>IF($N$196="nulová",$J$196,0)</f>
        <v>0</v>
      </c>
      <c r="BJ196" s="90" t="s">
        <v>21</v>
      </c>
      <c r="BK196" s="167">
        <f>ROUND($I$196*$H$196,2)</f>
        <v>0</v>
      </c>
      <c r="BL196" s="90" t="s">
        <v>132</v>
      </c>
      <c r="BM196" s="90" t="s">
        <v>313</v>
      </c>
    </row>
    <row r="197" spans="2:47" s="6" customFormat="1" ht="24.75" customHeight="1">
      <c r="B197" s="86"/>
      <c r="C197" s="87"/>
      <c r="D197" s="168" t="s">
        <v>134</v>
      </c>
      <c r="E197" s="87"/>
      <c r="F197" s="169" t="s">
        <v>314</v>
      </c>
      <c r="G197" s="87"/>
      <c r="H197" s="87"/>
      <c r="J197" s="87"/>
      <c r="K197" s="87"/>
      <c r="L197" s="132"/>
      <c r="M197" s="170"/>
      <c r="N197" s="87"/>
      <c r="O197" s="87"/>
      <c r="P197" s="87"/>
      <c r="Q197" s="87"/>
      <c r="R197" s="87"/>
      <c r="S197" s="87"/>
      <c r="T197" s="171"/>
      <c r="AT197" s="6" t="s">
        <v>134</v>
      </c>
      <c r="AU197" s="6" t="s">
        <v>21</v>
      </c>
    </row>
    <row r="198" spans="2:51" s="6" customFormat="1" ht="13.5" customHeight="1">
      <c r="B198" s="172"/>
      <c r="C198" s="173"/>
      <c r="D198" s="174" t="s">
        <v>136</v>
      </c>
      <c r="E198" s="173"/>
      <c r="F198" s="175" t="s">
        <v>315</v>
      </c>
      <c r="G198" s="173"/>
      <c r="H198" s="173"/>
      <c r="J198" s="173"/>
      <c r="K198" s="173"/>
      <c r="L198" s="176"/>
      <c r="M198" s="177"/>
      <c r="N198" s="173"/>
      <c r="O198" s="173"/>
      <c r="P198" s="173"/>
      <c r="Q198" s="173"/>
      <c r="R198" s="173"/>
      <c r="S198" s="173"/>
      <c r="T198" s="178"/>
      <c r="AT198" s="179" t="s">
        <v>136</v>
      </c>
      <c r="AU198" s="179" t="s">
        <v>21</v>
      </c>
      <c r="AV198" s="179" t="s">
        <v>21</v>
      </c>
      <c r="AW198" s="179" t="s">
        <v>99</v>
      </c>
      <c r="AX198" s="179" t="s">
        <v>72</v>
      </c>
      <c r="AY198" s="179" t="s">
        <v>125</v>
      </c>
    </row>
    <row r="199" spans="2:51" s="6" customFormat="1" ht="13.5" customHeight="1">
      <c r="B199" s="180"/>
      <c r="C199" s="181"/>
      <c r="D199" s="174" t="s">
        <v>136</v>
      </c>
      <c r="E199" s="181"/>
      <c r="F199" s="182" t="s">
        <v>316</v>
      </c>
      <c r="G199" s="181"/>
      <c r="H199" s="183">
        <v>2</v>
      </c>
      <c r="J199" s="181"/>
      <c r="K199" s="181"/>
      <c r="L199" s="184"/>
      <c r="M199" s="185"/>
      <c r="N199" s="181"/>
      <c r="O199" s="181"/>
      <c r="P199" s="181"/>
      <c r="Q199" s="181"/>
      <c r="R199" s="181"/>
      <c r="S199" s="181"/>
      <c r="T199" s="186"/>
      <c r="AT199" s="187" t="s">
        <v>136</v>
      </c>
      <c r="AU199" s="187" t="s">
        <v>21</v>
      </c>
      <c r="AV199" s="187" t="s">
        <v>80</v>
      </c>
      <c r="AW199" s="187" t="s">
        <v>99</v>
      </c>
      <c r="AX199" s="187" t="s">
        <v>21</v>
      </c>
      <c r="AY199" s="187" t="s">
        <v>125</v>
      </c>
    </row>
    <row r="200" spans="2:65" s="6" customFormat="1" ht="13.5" customHeight="1">
      <c r="B200" s="86"/>
      <c r="C200" s="156" t="s">
        <v>317</v>
      </c>
      <c r="D200" s="156" t="s">
        <v>127</v>
      </c>
      <c r="E200" s="157" t="s">
        <v>318</v>
      </c>
      <c r="F200" s="158" t="s">
        <v>319</v>
      </c>
      <c r="G200" s="159" t="s">
        <v>300</v>
      </c>
      <c r="H200" s="160">
        <v>2</v>
      </c>
      <c r="I200" s="161"/>
      <c r="J200" s="162">
        <f>ROUND($I$200*$H$200,2)</f>
        <v>0</v>
      </c>
      <c r="K200" s="158" t="s">
        <v>131</v>
      </c>
      <c r="L200" s="132"/>
      <c r="M200" s="163"/>
      <c r="N200" s="164" t="s">
        <v>43</v>
      </c>
      <c r="O200" s="87"/>
      <c r="P200" s="165">
        <f>$O$200*$H$200</f>
        <v>0</v>
      </c>
      <c r="Q200" s="165">
        <v>0.00034</v>
      </c>
      <c r="R200" s="165">
        <f>$Q$200*$H$200</f>
        <v>0.00068</v>
      </c>
      <c r="S200" s="165">
        <v>0</v>
      </c>
      <c r="T200" s="166">
        <f>$S$200*$H$200</f>
        <v>0</v>
      </c>
      <c r="AR200" s="90" t="s">
        <v>132</v>
      </c>
      <c r="AT200" s="90" t="s">
        <v>127</v>
      </c>
      <c r="AU200" s="90" t="s">
        <v>21</v>
      </c>
      <c r="AY200" s="6" t="s">
        <v>125</v>
      </c>
      <c r="BE200" s="167">
        <f>IF($N$200="základní",$J$200,0)</f>
        <v>0</v>
      </c>
      <c r="BF200" s="167">
        <f>IF($N$200="snížená",$J$200,0)</f>
        <v>0</v>
      </c>
      <c r="BG200" s="167">
        <f>IF($N$200="zákl. přenesená",$J$200,0)</f>
        <v>0</v>
      </c>
      <c r="BH200" s="167">
        <f>IF($N$200="sníž. přenesená",$J$200,0)</f>
        <v>0</v>
      </c>
      <c r="BI200" s="167">
        <f>IF($N$200="nulová",$J$200,0)</f>
        <v>0</v>
      </c>
      <c r="BJ200" s="90" t="s">
        <v>21</v>
      </c>
      <c r="BK200" s="167">
        <f>ROUND($I$200*$H$200,2)</f>
        <v>0</v>
      </c>
      <c r="BL200" s="90" t="s">
        <v>132</v>
      </c>
      <c r="BM200" s="90" t="s">
        <v>320</v>
      </c>
    </row>
    <row r="201" spans="2:47" s="6" customFormat="1" ht="14.25" customHeight="1">
      <c r="B201" s="86"/>
      <c r="C201" s="87"/>
      <c r="D201" s="168" t="s">
        <v>134</v>
      </c>
      <c r="E201" s="87"/>
      <c r="F201" s="169" t="s">
        <v>321</v>
      </c>
      <c r="G201" s="87"/>
      <c r="H201" s="87"/>
      <c r="J201" s="87"/>
      <c r="K201" s="87"/>
      <c r="L201" s="132"/>
      <c r="M201" s="170"/>
      <c r="N201" s="87"/>
      <c r="O201" s="87"/>
      <c r="P201" s="87"/>
      <c r="Q201" s="87"/>
      <c r="R201" s="87"/>
      <c r="S201" s="87"/>
      <c r="T201" s="171"/>
      <c r="AT201" s="6" t="s">
        <v>134</v>
      </c>
      <c r="AU201" s="6" t="s">
        <v>21</v>
      </c>
    </row>
    <row r="202" spans="2:51" s="6" customFormat="1" ht="13.5" customHeight="1">
      <c r="B202" s="172"/>
      <c r="C202" s="173"/>
      <c r="D202" s="174" t="s">
        <v>136</v>
      </c>
      <c r="E202" s="173"/>
      <c r="F202" s="175" t="s">
        <v>315</v>
      </c>
      <c r="G202" s="173"/>
      <c r="H202" s="173"/>
      <c r="J202" s="173"/>
      <c r="K202" s="173"/>
      <c r="L202" s="176"/>
      <c r="M202" s="177"/>
      <c r="N202" s="173"/>
      <c r="O202" s="173"/>
      <c r="P202" s="173"/>
      <c r="Q202" s="173"/>
      <c r="R202" s="173"/>
      <c r="S202" s="173"/>
      <c r="T202" s="178"/>
      <c r="AT202" s="179" t="s">
        <v>136</v>
      </c>
      <c r="AU202" s="179" t="s">
        <v>21</v>
      </c>
      <c r="AV202" s="179" t="s">
        <v>21</v>
      </c>
      <c r="AW202" s="179" t="s">
        <v>99</v>
      </c>
      <c r="AX202" s="179" t="s">
        <v>72</v>
      </c>
      <c r="AY202" s="179" t="s">
        <v>125</v>
      </c>
    </row>
    <row r="203" spans="2:51" s="6" customFormat="1" ht="13.5" customHeight="1">
      <c r="B203" s="180"/>
      <c r="C203" s="181"/>
      <c r="D203" s="174" t="s">
        <v>136</v>
      </c>
      <c r="E203" s="181"/>
      <c r="F203" s="182" t="s">
        <v>316</v>
      </c>
      <c r="G203" s="181"/>
      <c r="H203" s="183">
        <v>2</v>
      </c>
      <c r="J203" s="181"/>
      <c r="K203" s="181"/>
      <c r="L203" s="184"/>
      <c r="M203" s="185"/>
      <c r="N203" s="181"/>
      <c r="O203" s="181"/>
      <c r="P203" s="181"/>
      <c r="Q203" s="181"/>
      <c r="R203" s="181"/>
      <c r="S203" s="181"/>
      <c r="T203" s="186"/>
      <c r="AT203" s="187" t="s">
        <v>136</v>
      </c>
      <c r="AU203" s="187" t="s">
        <v>21</v>
      </c>
      <c r="AV203" s="187" t="s">
        <v>80</v>
      </c>
      <c r="AW203" s="187" t="s">
        <v>99</v>
      </c>
      <c r="AX203" s="187" t="s">
        <v>21</v>
      </c>
      <c r="AY203" s="187" t="s">
        <v>125</v>
      </c>
    </row>
    <row r="204" spans="2:65" s="6" customFormat="1" ht="13.5" customHeight="1">
      <c r="B204" s="86"/>
      <c r="C204" s="156" t="s">
        <v>322</v>
      </c>
      <c r="D204" s="156" t="s">
        <v>127</v>
      </c>
      <c r="E204" s="157" t="s">
        <v>323</v>
      </c>
      <c r="F204" s="158" t="s">
        <v>324</v>
      </c>
      <c r="G204" s="159" t="s">
        <v>214</v>
      </c>
      <c r="H204" s="160">
        <v>1301.58</v>
      </c>
      <c r="I204" s="161"/>
      <c r="J204" s="162">
        <f>ROUND($I$204*$H$204,2)</f>
        <v>0</v>
      </c>
      <c r="K204" s="158" t="s">
        <v>325</v>
      </c>
      <c r="L204" s="132"/>
      <c r="M204" s="163"/>
      <c r="N204" s="164" t="s">
        <v>43</v>
      </c>
      <c r="O204" s="87"/>
      <c r="P204" s="165">
        <f>$O$204*$H$204</f>
        <v>0</v>
      </c>
      <c r="Q204" s="165">
        <v>0</v>
      </c>
      <c r="R204" s="165">
        <f>$Q$204*$H$204</f>
        <v>0</v>
      </c>
      <c r="S204" s="165">
        <v>0</v>
      </c>
      <c r="T204" s="166">
        <f>$S$204*$H$204</f>
        <v>0</v>
      </c>
      <c r="AR204" s="90" t="s">
        <v>326</v>
      </c>
      <c r="AT204" s="90" t="s">
        <v>127</v>
      </c>
      <c r="AU204" s="90" t="s">
        <v>21</v>
      </c>
      <c r="AY204" s="6" t="s">
        <v>125</v>
      </c>
      <c r="BE204" s="167">
        <f>IF($N$204="základní",$J$204,0)</f>
        <v>0</v>
      </c>
      <c r="BF204" s="167">
        <f>IF($N$204="snížená",$J$204,0)</f>
        <v>0</v>
      </c>
      <c r="BG204" s="167">
        <f>IF($N$204="zákl. přenesená",$J$204,0)</f>
        <v>0</v>
      </c>
      <c r="BH204" s="167">
        <f>IF($N$204="sníž. přenesená",$J$204,0)</f>
        <v>0</v>
      </c>
      <c r="BI204" s="167">
        <f>IF($N$204="nulová",$J$204,0)</f>
        <v>0</v>
      </c>
      <c r="BJ204" s="90" t="s">
        <v>21</v>
      </c>
      <c r="BK204" s="167">
        <f>ROUND($I$204*$H$204,2)</f>
        <v>0</v>
      </c>
      <c r="BL204" s="90" t="s">
        <v>326</v>
      </c>
      <c r="BM204" s="90" t="s">
        <v>327</v>
      </c>
    </row>
    <row r="205" spans="2:47" s="6" customFormat="1" ht="14.25" customHeight="1">
      <c r="B205" s="86"/>
      <c r="C205" s="87"/>
      <c r="D205" s="168" t="s">
        <v>134</v>
      </c>
      <c r="E205" s="87"/>
      <c r="F205" s="169" t="s">
        <v>324</v>
      </c>
      <c r="G205" s="87"/>
      <c r="H205" s="87"/>
      <c r="J205" s="87"/>
      <c r="K205" s="87"/>
      <c r="L205" s="132"/>
      <c r="M205" s="170"/>
      <c r="N205" s="87"/>
      <c r="O205" s="87"/>
      <c r="P205" s="87"/>
      <c r="Q205" s="87"/>
      <c r="R205" s="87"/>
      <c r="S205" s="87"/>
      <c r="T205" s="171"/>
      <c r="AT205" s="6" t="s">
        <v>134</v>
      </c>
      <c r="AU205" s="6" t="s">
        <v>21</v>
      </c>
    </row>
    <row r="206" spans="2:51" s="6" customFormat="1" ht="13.5" customHeight="1">
      <c r="B206" s="172"/>
      <c r="C206" s="173"/>
      <c r="D206" s="174" t="s">
        <v>136</v>
      </c>
      <c r="E206" s="173"/>
      <c r="F206" s="175" t="s">
        <v>328</v>
      </c>
      <c r="G206" s="173"/>
      <c r="H206" s="173"/>
      <c r="J206" s="173"/>
      <c r="K206" s="173"/>
      <c r="L206" s="176"/>
      <c r="M206" s="177"/>
      <c r="N206" s="173"/>
      <c r="O206" s="173"/>
      <c r="P206" s="173"/>
      <c r="Q206" s="173"/>
      <c r="R206" s="173"/>
      <c r="S206" s="173"/>
      <c r="T206" s="178"/>
      <c r="AT206" s="179" t="s">
        <v>136</v>
      </c>
      <c r="AU206" s="179" t="s">
        <v>21</v>
      </c>
      <c r="AV206" s="179" t="s">
        <v>21</v>
      </c>
      <c r="AW206" s="179" t="s">
        <v>99</v>
      </c>
      <c r="AX206" s="179" t="s">
        <v>72</v>
      </c>
      <c r="AY206" s="179" t="s">
        <v>125</v>
      </c>
    </row>
    <row r="207" spans="2:51" s="6" customFormat="1" ht="13.5" customHeight="1">
      <c r="B207" s="180"/>
      <c r="C207" s="181"/>
      <c r="D207" s="174" t="s">
        <v>136</v>
      </c>
      <c r="E207" s="181"/>
      <c r="F207" s="182" t="s">
        <v>290</v>
      </c>
      <c r="G207" s="181"/>
      <c r="H207" s="183">
        <v>1301.58</v>
      </c>
      <c r="J207" s="181"/>
      <c r="K207" s="181"/>
      <c r="L207" s="184"/>
      <c r="M207" s="185"/>
      <c r="N207" s="181"/>
      <c r="O207" s="181"/>
      <c r="P207" s="181"/>
      <c r="Q207" s="181"/>
      <c r="R207" s="181"/>
      <c r="S207" s="181"/>
      <c r="T207" s="186"/>
      <c r="AT207" s="187" t="s">
        <v>136</v>
      </c>
      <c r="AU207" s="187" t="s">
        <v>21</v>
      </c>
      <c r="AV207" s="187" t="s">
        <v>80</v>
      </c>
      <c r="AW207" s="187" t="s">
        <v>99</v>
      </c>
      <c r="AX207" s="187" t="s">
        <v>21</v>
      </c>
      <c r="AY207" s="187" t="s">
        <v>125</v>
      </c>
    </row>
    <row r="208" spans="2:65" s="6" customFormat="1" ht="13.5" customHeight="1">
      <c r="B208" s="86"/>
      <c r="C208" s="188" t="s">
        <v>329</v>
      </c>
      <c r="D208" s="188" t="s">
        <v>199</v>
      </c>
      <c r="E208" s="189" t="s">
        <v>330</v>
      </c>
      <c r="F208" s="190" t="s">
        <v>331</v>
      </c>
      <c r="G208" s="191" t="s">
        <v>214</v>
      </c>
      <c r="H208" s="192">
        <v>1301.58</v>
      </c>
      <c r="I208" s="193"/>
      <c r="J208" s="194">
        <f>ROUND($I$208*$H$208,2)</f>
        <v>0</v>
      </c>
      <c r="K208" s="190" t="s">
        <v>325</v>
      </c>
      <c r="L208" s="195"/>
      <c r="M208" s="196"/>
      <c r="N208" s="197" t="s">
        <v>43</v>
      </c>
      <c r="O208" s="87"/>
      <c r="P208" s="165">
        <f>$O$208*$H$208</f>
        <v>0</v>
      </c>
      <c r="Q208" s="165">
        <v>6E-05</v>
      </c>
      <c r="R208" s="165">
        <f>$Q$208*$H$208</f>
        <v>0.07809479999999999</v>
      </c>
      <c r="S208" s="165">
        <v>0</v>
      </c>
      <c r="T208" s="166">
        <f>$S$208*$H$208</f>
        <v>0</v>
      </c>
      <c r="AR208" s="90" t="s">
        <v>332</v>
      </c>
      <c r="AT208" s="90" t="s">
        <v>199</v>
      </c>
      <c r="AU208" s="90" t="s">
        <v>21</v>
      </c>
      <c r="AY208" s="6" t="s">
        <v>125</v>
      </c>
      <c r="BE208" s="167">
        <f>IF($N$208="základní",$J$208,0)</f>
        <v>0</v>
      </c>
      <c r="BF208" s="167">
        <f>IF($N$208="snížená",$J$208,0)</f>
        <v>0</v>
      </c>
      <c r="BG208" s="167">
        <f>IF($N$208="zákl. přenesená",$J$208,0)</f>
        <v>0</v>
      </c>
      <c r="BH208" s="167">
        <f>IF($N$208="sníž. přenesená",$J$208,0)</f>
        <v>0</v>
      </c>
      <c r="BI208" s="167">
        <f>IF($N$208="nulová",$J$208,0)</f>
        <v>0</v>
      </c>
      <c r="BJ208" s="90" t="s">
        <v>21</v>
      </c>
      <c r="BK208" s="167">
        <f>ROUND($I$208*$H$208,2)</f>
        <v>0</v>
      </c>
      <c r="BL208" s="90" t="s">
        <v>326</v>
      </c>
      <c r="BM208" s="90" t="s">
        <v>333</v>
      </c>
    </row>
    <row r="209" spans="2:47" s="6" customFormat="1" ht="14.25" customHeight="1">
      <c r="B209" s="86"/>
      <c r="C209" s="87"/>
      <c r="D209" s="168" t="s">
        <v>134</v>
      </c>
      <c r="E209" s="87"/>
      <c r="F209" s="169" t="s">
        <v>331</v>
      </c>
      <c r="G209" s="87"/>
      <c r="H209" s="87"/>
      <c r="J209" s="87"/>
      <c r="K209" s="87"/>
      <c r="L209" s="132"/>
      <c r="M209" s="170"/>
      <c r="N209" s="87"/>
      <c r="O209" s="87"/>
      <c r="P209" s="87"/>
      <c r="Q209" s="87"/>
      <c r="R209" s="87"/>
      <c r="S209" s="87"/>
      <c r="T209" s="171"/>
      <c r="AT209" s="6" t="s">
        <v>134</v>
      </c>
      <c r="AU209" s="6" t="s">
        <v>21</v>
      </c>
    </row>
    <row r="210" spans="2:51" s="6" customFormat="1" ht="13.5" customHeight="1">
      <c r="B210" s="172"/>
      <c r="C210" s="173"/>
      <c r="D210" s="174" t="s">
        <v>136</v>
      </c>
      <c r="E210" s="173"/>
      <c r="F210" s="175" t="s">
        <v>328</v>
      </c>
      <c r="G210" s="173"/>
      <c r="H210" s="173"/>
      <c r="J210" s="173"/>
      <c r="K210" s="173"/>
      <c r="L210" s="176"/>
      <c r="M210" s="177"/>
      <c r="N210" s="173"/>
      <c r="O210" s="173"/>
      <c r="P210" s="173"/>
      <c r="Q210" s="173"/>
      <c r="R210" s="173"/>
      <c r="S210" s="173"/>
      <c r="T210" s="178"/>
      <c r="AT210" s="179" t="s">
        <v>136</v>
      </c>
      <c r="AU210" s="179" t="s">
        <v>21</v>
      </c>
      <c r="AV210" s="179" t="s">
        <v>21</v>
      </c>
      <c r="AW210" s="179" t="s">
        <v>99</v>
      </c>
      <c r="AX210" s="179" t="s">
        <v>72</v>
      </c>
      <c r="AY210" s="179" t="s">
        <v>125</v>
      </c>
    </row>
    <row r="211" spans="2:51" s="6" customFormat="1" ht="13.5" customHeight="1">
      <c r="B211" s="180"/>
      <c r="C211" s="181"/>
      <c r="D211" s="174" t="s">
        <v>136</v>
      </c>
      <c r="E211" s="181"/>
      <c r="F211" s="182" t="s">
        <v>290</v>
      </c>
      <c r="G211" s="181"/>
      <c r="H211" s="183">
        <v>1301.58</v>
      </c>
      <c r="J211" s="181"/>
      <c r="K211" s="181"/>
      <c r="L211" s="184"/>
      <c r="M211" s="185"/>
      <c r="N211" s="181"/>
      <c r="O211" s="181"/>
      <c r="P211" s="181"/>
      <c r="Q211" s="181"/>
      <c r="R211" s="181"/>
      <c r="S211" s="181"/>
      <c r="T211" s="186"/>
      <c r="AT211" s="187" t="s">
        <v>136</v>
      </c>
      <c r="AU211" s="187" t="s">
        <v>21</v>
      </c>
      <c r="AV211" s="187" t="s">
        <v>80</v>
      </c>
      <c r="AW211" s="187" t="s">
        <v>99</v>
      </c>
      <c r="AX211" s="187" t="s">
        <v>21</v>
      </c>
      <c r="AY211" s="187" t="s">
        <v>125</v>
      </c>
    </row>
    <row r="212" spans="2:65" s="6" customFormat="1" ht="13.5" customHeight="1">
      <c r="B212" s="86"/>
      <c r="C212" s="188" t="s">
        <v>334</v>
      </c>
      <c r="D212" s="188" t="s">
        <v>199</v>
      </c>
      <c r="E212" s="189" t="s">
        <v>335</v>
      </c>
      <c r="F212" s="190" t="s">
        <v>336</v>
      </c>
      <c r="G212" s="191" t="s">
        <v>214</v>
      </c>
      <c r="H212" s="192">
        <v>1301.58</v>
      </c>
      <c r="I212" s="193"/>
      <c r="J212" s="194">
        <f>ROUND($I$212*$H$212,2)</f>
        <v>0</v>
      </c>
      <c r="K212" s="190"/>
      <c r="L212" s="195"/>
      <c r="M212" s="196"/>
      <c r="N212" s="197" t="s">
        <v>43</v>
      </c>
      <c r="O212" s="87"/>
      <c r="P212" s="165">
        <f>$O$212*$H$212</f>
        <v>0</v>
      </c>
      <c r="Q212" s="165">
        <v>0</v>
      </c>
      <c r="R212" s="165">
        <f>$Q$212*$H$212</f>
        <v>0</v>
      </c>
      <c r="S212" s="165">
        <v>0</v>
      </c>
      <c r="T212" s="166">
        <f>$S$212*$H$212</f>
        <v>0</v>
      </c>
      <c r="AR212" s="90" t="s">
        <v>202</v>
      </c>
      <c r="AT212" s="90" t="s">
        <v>199</v>
      </c>
      <c r="AU212" s="90" t="s">
        <v>21</v>
      </c>
      <c r="AY212" s="6" t="s">
        <v>125</v>
      </c>
      <c r="BE212" s="167">
        <f>IF($N$212="základní",$J$212,0)</f>
        <v>0</v>
      </c>
      <c r="BF212" s="167">
        <f>IF($N$212="snížená",$J$212,0)</f>
        <v>0</v>
      </c>
      <c r="BG212" s="167">
        <f>IF($N$212="zákl. přenesená",$J$212,0)</f>
        <v>0</v>
      </c>
      <c r="BH212" s="167">
        <f>IF($N$212="sníž. přenesená",$J$212,0)</f>
        <v>0</v>
      </c>
      <c r="BI212" s="167">
        <f>IF($N$212="nulová",$J$212,0)</f>
        <v>0</v>
      </c>
      <c r="BJ212" s="90" t="s">
        <v>21</v>
      </c>
      <c r="BK212" s="167">
        <f>ROUND($I$212*$H$212,2)</f>
        <v>0</v>
      </c>
      <c r="BL212" s="90" t="s">
        <v>132</v>
      </c>
      <c r="BM212" s="90" t="s">
        <v>337</v>
      </c>
    </row>
    <row r="213" spans="2:47" s="6" customFormat="1" ht="14.25" customHeight="1">
      <c r="B213" s="86"/>
      <c r="C213" s="87"/>
      <c r="D213" s="168" t="s">
        <v>134</v>
      </c>
      <c r="E213" s="87"/>
      <c r="F213" s="169" t="s">
        <v>338</v>
      </c>
      <c r="G213" s="87"/>
      <c r="H213" s="87"/>
      <c r="J213" s="87"/>
      <c r="K213" s="87"/>
      <c r="L213" s="132"/>
      <c r="M213" s="170"/>
      <c r="N213" s="87"/>
      <c r="O213" s="87"/>
      <c r="P213" s="87"/>
      <c r="Q213" s="87"/>
      <c r="R213" s="87"/>
      <c r="S213" s="87"/>
      <c r="T213" s="171"/>
      <c r="AT213" s="6" t="s">
        <v>134</v>
      </c>
      <c r="AU213" s="6" t="s">
        <v>21</v>
      </c>
    </row>
    <row r="214" spans="2:51" s="6" customFormat="1" ht="13.5" customHeight="1">
      <c r="B214" s="172"/>
      <c r="C214" s="173"/>
      <c r="D214" s="174" t="s">
        <v>136</v>
      </c>
      <c r="E214" s="173"/>
      <c r="F214" s="175" t="s">
        <v>339</v>
      </c>
      <c r="G214" s="173"/>
      <c r="H214" s="173"/>
      <c r="J214" s="173"/>
      <c r="K214" s="173"/>
      <c r="L214" s="176"/>
      <c r="M214" s="177"/>
      <c r="N214" s="173"/>
      <c r="O214" s="173"/>
      <c r="P214" s="173"/>
      <c r="Q214" s="173"/>
      <c r="R214" s="173"/>
      <c r="S214" s="173"/>
      <c r="T214" s="178"/>
      <c r="AT214" s="179" t="s">
        <v>136</v>
      </c>
      <c r="AU214" s="179" t="s">
        <v>21</v>
      </c>
      <c r="AV214" s="179" t="s">
        <v>21</v>
      </c>
      <c r="AW214" s="179" t="s">
        <v>99</v>
      </c>
      <c r="AX214" s="179" t="s">
        <v>72</v>
      </c>
      <c r="AY214" s="179" t="s">
        <v>125</v>
      </c>
    </row>
    <row r="215" spans="2:51" s="6" customFormat="1" ht="13.5" customHeight="1">
      <c r="B215" s="180"/>
      <c r="C215" s="181"/>
      <c r="D215" s="174" t="s">
        <v>136</v>
      </c>
      <c r="E215" s="181"/>
      <c r="F215" s="182" t="s">
        <v>290</v>
      </c>
      <c r="G215" s="181"/>
      <c r="H215" s="183">
        <v>1301.58</v>
      </c>
      <c r="J215" s="181"/>
      <c r="K215" s="181"/>
      <c r="L215" s="184"/>
      <c r="M215" s="185"/>
      <c r="N215" s="181"/>
      <c r="O215" s="181"/>
      <c r="P215" s="181"/>
      <c r="Q215" s="181"/>
      <c r="R215" s="181"/>
      <c r="S215" s="181"/>
      <c r="T215" s="186"/>
      <c r="AT215" s="187" t="s">
        <v>136</v>
      </c>
      <c r="AU215" s="187" t="s">
        <v>21</v>
      </c>
      <c r="AV215" s="187" t="s">
        <v>80</v>
      </c>
      <c r="AW215" s="187" t="s">
        <v>99</v>
      </c>
      <c r="AX215" s="187" t="s">
        <v>21</v>
      </c>
      <c r="AY215" s="187" t="s">
        <v>125</v>
      </c>
    </row>
    <row r="216" spans="2:65" s="6" customFormat="1" ht="13.5" customHeight="1">
      <c r="B216" s="86"/>
      <c r="C216" s="156" t="s">
        <v>340</v>
      </c>
      <c r="D216" s="156" t="s">
        <v>127</v>
      </c>
      <c r="E216" s="157" t="s">
        <v>341</v>
      </c>
      <c r="F216" s="158" t="s">
        <v>342</v>
      </c>
      <c r="G216" s="159"/>
      <c r="H216" s="160">
        <v>1301.58</v>
      </c>
      <c r="I216" s="161"/>
      <c r="J216" s="162">
        <f>ROUND($I$216*$H$216,2)</f>
        <v>0</v>
      </c>
      <c r="K216" s="158"/>
      <c r="L216" s="132"/>
      <c r="M216" s="163"/>
      <c r="N216" s="164" t="s">
        <v>43</v>
      </c>
      <c r="O216" s="87"/>
      <c r="P216" s="165">
        <f>$O$216*$H$216</f>
        <v>0</v>
      </c>
      <c r="Q216" s="165">
        <v>0</v>
      </c>
      <c r="R216" s="165">
        <f>$Q$216*$H$216</f>
        <v>0</v>
      </c>
      <c r="S216" s="165">
        <v>0</v>
      </c>
      <c r="T216" s="166">
        <f>$S$216*$H$216</f>
        <v>0</v>
      </c>
      <c r="AR216" s="90" t="s">
        <v>132</v>
      </c>
      <c r="AT216" s="90" t="s">
        <v>127</v>
      </c>
      <c r="AU216" s="90" t="s">
        <v>21</v>
      </c>
      <c r="AY216" s="6" t="s">
        <v>125</v>
      </c>
      <c r="BE216" s="167">
        <f>IF($N$216="základní",$J$216,0)</f>
        <v>0</v>
      </c>
      <c r="BF216" s="167">
        <f>IF($N$216="snížená",$J$216,0)</f>
        <v>0</v>
      </c>
      <c r="BG216" s="167">
        <f>IF($N$216="zákl. přenesená",$J$216,0)</f>
        <v>0</v>
      </c>
      <c r="BH216" s="167">
        <f>IF($N$216="sníž. přenesená",$J$216,0)</f>
        <v>0</v>
      </c>
      <c r="BI216" s="167">
        <f>IF($N$216="nulová",$J$216,0)</f>
        <v>0</v>
      </c>
      <c r="BJ216" s="90" t="s">
        <v>21</v>
      </c>
      <c r="BK216" s="167">
        <f>ROUND($I$216*$H$216,2)</f>
        <v>0</v>
      </c>
      <c r="BL216" s="90" t="s">
        <v>132</v>
      </c>
      <c r="BM216" s="90" t="s">
        <v>343</v>
      </c>
    </row>
    <row r="217" spans="2:51" s="6" customFormat="1" ht="13.5" customHeight="1">
      <c r="B217" s="172"/>
      <c r="C217" s="173"/>
      <c r="D217" s="168" t="s">
        <v>136</v>
      </c>
      <c r="E217" s="175"/>
      <c r="F217" s="175" t="s">
        <v>344</v>
      </c>
      <c r="G217" s="173"/>
      <c r="H217" s="173"/>
      <c r="J217" s="173"/>
      <c r="K217" s="173"/>
      <c r="L217" s="176"/>
      <c r="M217" s="177"/>
      <c r="N217" s="173"/>
      <c r="O217" s="173"/>
      <c r="P217" s="173"/>
      <c r="Q217" s="173"/>
      <c r="R217" s="173"/>
      <c r="S217" s="173"/>
      <c r="T217" s="178"/>
      <c r="AT217" s="179" t="s">
        <v>136</v>
      </c>
      <c r="AU217" s="179" t="s">
        <v>21</v>
      </c>
      <c r="AV217" s="179" t="s">
        <v>21</v>
      </c>
      <c r="AW217" s="179" t="s">
        <v>99</v>
      </c>
      <c r="AX217" s="179" t="s">
        <v>72</v>
      </c>
      <c r="AY217" s="179" t="s">
        <v>125</v>
      </c>
    </row>
    <row r="218" spans="2:51" s="6" customFormat="1" ht="13.5" customHeight="1">
      <c r="B218" s="180"/>
      <c r="C218" s="181"/>
      <c r="D218" s="174" t="s">
        <v>136</v>
      </c>
      <c r="E218" s="181"/>
      <c r="F218" s="182" t="s">
        <v>290</v>
      </c>
      <c r="G218" s="181"/>
      <c r="H218" s="183">
        <v>1301.58</v>
      </c>
      <c r="J218" s="181"/>
      <c r="K218" s="181"/>
      <c r="L218" s="184"/>
      <c r="M218" s="185"/>
      <c r="N218" s="181"/>
      <c r="O218" s="181"/>
      <c r="P218" s="181"/>
      <c r="Q218" s="181"/>
      <c r="R218" s="181"/>
      <c r="S218" s="181"/>
      <c r="T218" s="186"/>
      <c r="AT218" s="187" t="s">
        <v>136</v>
      </c>
      <c r="AU218" s="187" t="s">
        <v>21</v>
      </c>
      <c r="AV218" s="187" t="s">
        <v>80</v>
      </c>
      <c r="AW218" s="187" t="s">
        <v>99</v>
      </c>
      <c r="AX218" s="187" t="s">
        <v>21</v>
      </c>
      <c r="AY218" s="187" t="s">
        <v>125</v>
      </c>
    </row>
    <row r="219" spans="2:65" s="6" customFormat="1" ht="24" customHeight="1">
      <c r="B219" s="86"/>
      <c r="C219" s="156" t="s">
        <v>7</v>
      </c>
      <c r="D219" s="156" t="s">
        <v>127</v>
      </c>
      <c r="E219" s="157" t="s">
        <v>345</v>
      </c>
      <c r="F219" s="158" t="s">
        <v>346</v>
      </c>
      <c r="G219" s="159" t="s">
        <v>347</v>
      </c>
      <c r="H219" s="160">
        <v>1301.58</v>
      </c>
      <c r="I219" s="161"/>
      <c r="J219" s="162">
        <f>ROUND($I$219*$H$219,2)</f>
        <v>0</v>
      </c>
      <c r="K219" s="158"/>
      <c r="L219" s="132"/>
      <c r="M219" s="163"/>
      <c r="N219" s="164" t="s">
        <v>43</v>
      </c>
      <c r="O219" s="87"/>
      <c r="P219" s="165">
        <f>$O$219*$H$219</f>
        <v>0</v>
      </c>
      <c r="Q219" s="165">
        <v>0</v>
      </c>
      <c r="R219" s="165">
        <f>$Q$219*$H$219</f>
        <v>0</v>
      </c>
      <c r="S219" s="165">
        <v>0</v>
      </c>
      <c r="T219" s="166">
        <f>$S$219*$H$219</f>
        <v>0</v>
      </c>
      <c r="AR219" s="90" t="s">
        <v>132</v>
      </c>
      <c r="AT219" s="90" t="s">
        <v>127</v>
      </c>
      <c r="AU219" s="90" t="s">
        <v>21</v>
      </c>
      <c r="AY219" s="6" t="s">
        <v>125</v>
      </c>
      <c r="BE219" s="167">
        <f>IF($N$219="základní",$J$219,0)</f>
        <v>0</v>
      </c>
      <c r="BF219" s="167">
        <f>IF($N$219="snížená",$J$219,0)</f>
        <v>0</v>
      </c>
      <c r="BG219" s="167">
        <f>IF($N$219="zákl. přenesená",$J$219,0)</f>
        <v>0</v>
      </c>
      <c r="BH219" s="167">
        <f>IF($N$219="sníž. přenesená",$J$219,0)</f>
        <v>0</v>
      </c>
      <c r="BI219" s="167">
        <f>IF($N$219="nulová",$J$219,0)</f>
        <v>0</v>
      </c>
      <c r="BJ219" s="90" t="s">
        <v>21</v>
      </c>
      <c r="BK219" s="167">
        <f>ROUND($I$219*$H$219,2)</f>
        <v>0</v>
      </c>
      <c r="BL219" s="90" t="s">
        <v>132</v>
      </c>
      <c r="BM219" s="90" t="s">
        <v>348</v>
      </c>
    </row>
    <row r="220" spans="2:47" s="6" customFormat="1" ht="24.75" customHeight="1">
      <c r="B220" s="86"/>
      <c r="C220" s="87"/>
      <c r="D220" s="168" t="s">
        <v>134</v>
      </c>
      <c r="E220" s="87"/>
      <c r="F220" s="169" t="s">
        <v>346</v>
      </c>
      <c r="G220" s="87"/>
      <c r="H220" s="87"/>
      <c r="J220" s="87"/>
      <c r="K220" s="87"/>
      <c r="L220" s="132"/>
      <c r="M220" s="170"/>
      <c r="N220" s="87"/>
      <c r="O220" s="87"/>
      <c r="P220" s="87"/>
      <c r="Q220" s="87"/>
      <c r="R220" s="87"/>
      <c r="S220" s="87"/>
      <c r="T220" s="171"/>
      <c r="AT220" s="6" t="s">
        <v>134</v>
      </c>
      <c r="AU220" s="6" t="s">
        <v>21</v>
      </c>
    </row>
    <row r="221" spans="2:51" s="6" customFormat="1" ht="13.5" customHeight="1">
      <c r="B221" s="172"/>
      <c r="C221" s="173"/>
      <c r="D221" s="174" t="s">
        <v>136</v>
      </c>
      <c r="E221" s="173"/>
      <c r="F221" s="175" t="s">
        <v>289</v>
      </c>
      <c r="G221" s="173"/>
      <c r="H221" s="173"/>
      <c r="J221" s="173"/>
      <c r="K221" s="173"/>
      <c r="L221" s="176"/>
      <c r="M221" s="177"/>
      <c r="N221" s="173"/>
      <c r="O221" s="173"/>
      <c r="P221" s="173"/>
      <c r="Q221" s="173"/>
      <c r="R221" s="173"/>
      <c r="S221" s="173"/>
      <c r="T221" s="178"/>
      <c r="AT221" s="179" t="s">
        <v>136</v>
      </c>
      <c r="AU221" s="179" t="s">
        <v>21</v>
      </c>
      <c r="AV221" s="179" t="s">
        <v>21</v>
      </c>
      <c r="AW221" s="179" t="s">
        <v>99</v>
      </c>
      <c r="AX221" s="179" t="s">
        <v>72</v>
      </c>
      <c r="AY221" s="179" t="s">
        <v>125</v>
      </c>
    </row>
    <row r="222" spans="2:51" s="6" customFormat="1" ht="13.5" customHeight="1">
      <c r="B222" s="180"/>
      <c r="C222" s="181"/>
      <c r="D222" s="174" t="s">
        <v>136</v>
      </c>
      <c r="E222" s="181"/>
      <c r="F222" s="182" t="s">
        <v>290</v>
      </c>
      <c r="G222" s="181"/>
      <c r="H222" s="183">
        <v>1301.58</v>
      </c>
      <c r="J222" s="181"/>
      <c r="K222" s="181"/>
      <c r="L222" s="184"/>
      <c r="M222" s="185"/>
      <c r="N222" s="181"/>
      <c r="O222" s="181"/>
      <c r="P222" s="181"/>
      <c r="Q222" s="181"/>
      <c r="R222" s="181"/>
      <c r="S222" s="181"/>
      <c r="T222" s="186"/>
      <c r="AT222" s="187" t="s">
        <v>136</v>
      </c>
      <c r="AU222" s="187" t="s">
        <v>21</v>
      </c>
      <c r="AV222" s="187" t="s">
        <v>80</v>
      </c>
      <c r="AW222" s="187" t="s">
        <v>99</v>
      </c>
      <c r="AX222" s="187" t="s">
        <v>21</v>
      </c>
      <c r="AY222" s="187" t="s">
        <v>125</v>
      </c>
    </row>
    <row r="223" spans="2:65" s="6" customFormat="1" ht="24" customHeight="1">
      <c r="B223" s="86"/>
      <c r="C223" s="156" t="s">
        <v>349</v>
      </c>
      <c r="D223" s="156" t="s">
        <v>127</v>
      </c>
      <c r="E223" s="157" t="s">
        <v>350</v>
      </c>
      <c r="F223" s="158" t="s">
        <v>351</v>
      </c>
      <c r="G223" s="159" t="s">
        <v>347</v>
      </c>
      <c r="H223" s="160">
        <v>1301.58</v>
      </c>
      <c r="I223" s="161"/>
      <c r="J223" s="162">
        <f>ROUND($I$223*$H$223,2)</f>
        <v>0</v>
      </c>
      <c r="K223" s="158"/>
      <c r="L223" s="132"/>
      <c r="M223" s="163"/>
      <c r="N223" s="164" t="s">
        <v>43</v>
      </c>
      <c r="O223" s="87"/>
      <c r="P223" s="165">
        <f>$O$223*$H$223</f>
        <v>0</v>
      </c>
      <c r="Q223" s="165">
        <v>0</v>
      </c>
      <c r="R223" s="165">
        <f>$Q$223*$H$223</f>
        <v>0</v>
      </c>
      <c r="S223" s="165">
        <v>0</v>
      </c>
      <c r="T223" s="166">
        <f>$S$223*$H$223</f>
        <v>0</v>
      </c>
      <c r="AR223" s="90" t="s">
        <v>132</v>
      </c>
      <c r="AT223" s="90" t="s">
        <v>127</v>
      </c>
      <c r="AU223" s="90" t="s">
        <v>21</v>
      </c>
      <c r="AY223" s="6" t="s">
        <v>125</v>
      </c>
      <c r="BE223" s="167">
        <f>IF($N$223="základní",$J$223,0)</f>
        <v>0</v>
      </c>
      <c r="BF223" s="167">
        <f>IF($N$223="snížená",$J$223,0)</f>
        <v>0</v>
      </c>
      <c r="BG223" s="167">
        <f>IF($N$223="zákl. přenesená",$J$223,0)</f>
        <v>0</v>
      </c>
      <c r="BH223" s="167">
        <f>IF($N$223="sníž. přenesená",$J$223,0)</f>
        <v>0</v>
      </c>
      <c r="BI223" s="167">
        <f>IF($N$223="nulová",$J$223,0)</f>
        <v>0</v>
      </c>
      <c r="BJ223" s="90" t="s">
        <v>21</v>
      </c>
      <c r="BK223" s="167">
        <f>ROUND($I$223*$H$223,2)</f>
        <v>0</v>
      </c>
      <c r="BL223" s="90" t="s">
        <v>132</v>
      </c>
      <c r="BM223" s="90" t="s">
        <v>352</v>
      </c>
    </row>
    <row r="224" spans="2:47" s="6" customFormat="1" ht="24.75" customHeight="1">
      <c r="B224" s="86"/>
      <c r="C224" s="87"/>
      <c r="D224" s="168" t="s">
        <v>134</v>
      </c>
      <c r="E224" s="87"/>
      <c r="F224" s="169" t="s">
        <v>351</v>
      </c>
      <c r="G224" s="87"/>
      <c r="H224" s="87"/>
      <c r="J224" s="87"/>
      <c r="K224" s="87"/>
      <c r="L224" s="132"/>
      <c r="M224" s="170"/>
      <c r="N224" s="87"/>
      <c r="O224" s="87"/>
      <c r="P224" s="87"/>
      <c r="Q224" s="87"/>
      <c r="R224" s="87"/>
      <c r="S224" s="87"/>
      <c r="T224" s="171"/>
      <c r="AT224" s="6" t="s">
        <v>134</v>
      </c>
      <c r="AU224" s="6" t="s">
        <v>21</v>
      </c>
    </row>
    <row r="225" spans="2:51" s="6" customFormat="1" ht="13.5" customHeight="1">
      <c r="B225" s="172"/>
      <c r="C225" s="173"/>
      <c r="D225" s="174" t="s">
        <v>136</v>
      </c>
      <c r="E225" s="173"/>
      <c r="F225" s="175" t="s">
        <v>289</v>
      </c>
      <c r="G225" s="173"/>
      <c r="H225" s="173"/>
      <c r="J225" s="173"/>
      <c r="K225" s="173"/>
      <c r="L225" s="176"/>
      <c r="M225" s="177"/>
      <c r="N225" s="173"/>
      <c r="O225" s="173"/>
      <c r="P225" s="173"/>
      <c r="Q225" s="173"/>
      <c r="R225" s="173"/>
      <c r="S225" s="173"/>
      <c r="T225" s="178"/>
      <c r="AT225" s="179" t="s">
        <v>136</v>
      </c>
      <c r="AU225" s="179" t="s">
        <v>21</v>
      </c>
      <c r="AV225" s="179" t="s">
        <v>21</v>
      </c>
      <c r="AW225" s="179" t="s">
        <v>99</v>
      </c>
      <c r="AX225" s="179" t="s">
        <v>72</v>
      </c>
      <c r="AY225" s="179" t="s">
        <v>125</v>
      </c>
    </row>
    <row r="226" spans="2:51" s="6" customFormat="1" ht="13.5" customHeight="1">
      <c r="B226" s="180"/>
      <c r="C226" s="181"/>
      <c r="D226" s="174" t="s">
        <v>136</v>
      </c>
      <c r="E226" s="181"/>
      <c r="F226" s="182" t="s">
        <v>290</v>
      </c>
      <c r="G226" s="181"/>
      <c r="H226" s="183">
        <v>1301.58</v>
      </c>
      <c r="J226" s="181"/>
      <c r="K226" s="181"/>
      <c r="L226" s="184"/>
      <c r="M226" s="185"/>
      <c r="N226" s="181"/>
      <c r="O226" s="181"/>
      <c r="P226" s="181"/>
      <c r="Q226" s="181"/>
      <c r="R226" s="181"/>
      <c r="S226" s="181"/>
      <c r="T226" s="186"/>
      <c r="AT226" s="187" t="s">
        <v>136</v>
      </c>
      <c r="AU226" s="187" t="s">
        <v>21</v>
      </c>
      <c r="AV226" s="187" t="s">
        <v>80</v>
      </c>
      <c r="AW226" s="187" t="s">
        <v>99</v>
      </c>
      <c r="AX226" s="187" t="s">
        <v>21</v>
      </c>
      <c r="AY226" s="187" t="s">
        <v>125</v>
      </c>
    </row>
    <row r="227" spans="2:65" s="6" customFormat="1" ht="24" customHeight="1">
      <c r="B227" s="86"/>
      <c r="C227" s="156" t="s">
        <v>353</v>
      </c>
      <c r="D227" s="156" t="s">
        <v>127</v>
      </c>
      <c r="E227" s="157" t="s">
        <v>354</v>
      </c>
      <c r="F227" s="158" t="s">
        <v>355</v>
      </c>
      <c r="G227" s="159" t="s">
        <v>356</v>
      </c>
      <c r="H227" s="160">
        <v>2</v>
      </c>
      <c r="I227" s="161"/>
      <c r="J227" s="162">
        <f>ROUND($I$227*$H$227,2)</f>
        <v>0</v>
      </c>
      <c r="K227" s="158"/>
      <c r="L227" s="132"/>
      <c r="M227" s="163"/>
      <c r="N227" s="164" t="s">
        <v>43</v>
      </c>
      <c r="O227" s="87"/>
      <c r="P227" s="165">
        <f>$O$227*$H$227</f>
        <v>0</v>
      </c>
      <c r="Q227" s="165">
        <v>0.05242</v>
      </c>
      <c r="R227" s="165">
        <f>$Q$227*$H$227</f>
        <v>0.10484</v>
      </c>
      <c r="S227" s="165">
        <v>0</v>
      </c>
      <c r="T227" s="166">
        <f>$S$227*$H$227</f>
        <v>0</v>
      </c>
      <c r="AR227" s="90" t="s">
        <v>132</v>
      </c>
      <c r="AT227" s="90" t="s">
        <v>127</v>
      </c>
      <c r="AU227" s="90" t="s">
        <v>21</v>
      </c>
      <c r="AY227" s="6" t="s">
        <v>125</v>
      </c>
      <c r="BE227" s="167">
        <f>IF($N$227="základní",$J$227,0)</f>
        <v>0</v>
      </c>
      <c r="BF227" s="167">
        <f>IF($N$227="snížená",$J$227,0)</f>
        <v>0</v>
      </c>
      <c r="BG227" s="167">
        <f>IF($N$227="zákl. přenesená",$J$227,0)</f>
        <v>0</v>
      </c>
      <c r="BH227" s="167">
        <f>IF($N$227="sníž. přenesená",$J$227,0)</f>
        <v>0</v>
      </c>
      <c r="BI227" s="167">
        <f>IF($N$227="nulová",$J$227,0)</f>
        <v>0</v>
      </c>
      <c r="BJ227" s="90" t="s">
        <v>21</v>
      </c>
      <c r="BK227" s="167">
        <f>ROUND($I$227*$H$227,2)</f>
        <v>0</v>
      </c>
      <c r="BL227" s="90" t="s">
        <v>132</v>
      </c>
      <c r="BM227" s="90" t="s">
        <v>357</v>
      </c>
    </row>
    <row r="228" spans="2:47" s="6" customFormat="1" ht="24.75" customHeight="1">
      <c r="B228" s="86"/>
      <c r="C228" s="87"/>
      <c r="D228" s="168" t="s">
        <v>134</v>
      </c>
      <c r="E228" s="87"/>
      <c r="F228" s="169" t="s">
        <v>355</v>
      </c>
      <c r="G228" s="87"/>
      <c r="H228" s="87"/>
      <c r="J228" s="87"/>
      <c r="K228" s="87"/>
      <c r="L228" s="132"/>
      <c r="M228" s="170"/>
      <c r="N228" s="87"/>
      <c r="O228" s="87"/>
      <c r="P228" s="87"/>
      <c r="Q228" s="87"/>
      <c r="R228" s="87"/>
      <c r="S228" s="87"/>
      <c r="T228" s="171"/>
      <c r="AT228" s="6" t="s">
        <v>134</v>
      </c>
      <c r="AU228" s="6" t="s">
        <v>21</v>
      </c>
    </row>
    <row r="229" spans="2:63" s="145" customFormat="1" ht="38.25" customHeight="1">
      <c r="B229" s="146"/>
      <c r="C229" s="147"/>
      <c r="D229" s="147" t="s">
        <v>71</v>
      </c>
      <c r="E229" s="148" t="s">
        <v>358</v>
      </c>
      <c r="F229" s="148" t="s">
        <v>359</v>
      </c>
      <c r="G229" s="147"/>
      <c r="H229" s="147"/>
      <c r="J229" s="149">
        <f>$BK$229</f>
        <v>0</v>
      </c>
      <c r="K229" s="147"/>
      <c r="L229" s="150"/>
      <c r="M229" s="151"/>
      <c r="N229" s="147"/>
      <c r="O229" s="147"/>
      <c r="P229" s="152">
        <f>$P$230</f>
        <v>0</v>
      </c>
      <c r="Q229" s="147"/>
      <c r="R229" s="152">
        <f>$R$230</f>
        <v>0</v>
      </c>
      <c r="S229" s="147"/>
      <c r="T229" s="153">
        <f>$T$230</f>
        <v>0</v>
      </c>
      <c r="AR229" s="154" t="s">
        <v>21</v>
      </c>
      <c r="AT229" s="154" t="s">
        <v>71</v>
      </c>
      <c r="AU229" s="154" t="s">
        <v>72</v>
      </c>
      <c r="AY229" s="154" t="s">
        <v>125</v>
      </c>
      <c r="BK229" s="155">
        <f>$BK$230</f>
        <v>0</v>
      </c>
    </row>
    <row r="230" spans="2:63" s="145" customFormat="1" ht="20.25" customHeight="1">
      <c r="B230" s="146"/>
      <c r="C230" s="147"/>
      <c r="D230" s="147" t="s">
        <v>71</v>
      </c>
      <c r="E230" s="198" t="s">
        <v>360</v>
      </c>
      <c r="F230" s="198" t="s">
        <v>361</v>
      </c>
      <c r="G230" s="147"/>
      <c r="H230" s="147"/>
      <c r="J230" s="199">
        <f>$BK$230</f>
        <v>0</v>
      </c>
      <c r="K230" s="147"/>
      <c r="L230" s="150"/>
      <c r="M230" s="151"/>
      <c r="N230" s="147"/>
      <c r="O230" s="147"/>
      <c r="P230" s="152">
        <f>$P$231</f>
        <v>0</v>
      </c>
      <c r="Q230" s="147"/>
      <c r="R230" s="152">
        <f>$R$231</f>
        <v>0</v>
      </c>
      <c r="S230" s="147"/>
      <c r="T230" s="153">
        <f>$T$231</f>
        <v>0</v>
      </c>
      <c r="AR230" s="154" t="s">
        <v>21</v>
      </c>
      <c r="AT230" s="154" t="s">
        <v>71</v>
      </c>
      <c r="AU230" s="154" t="s">
        <v>21</v>
      </c>
      <c r="AY230" s="154" t="s">
        <v>125</v>
      </c>
      <c r="BK230" s="155">
        <f>$BK$231</f>
        <v>0</v>
      </c>
    </row>
    <row r="231" spans="2:63" s="145" customFormat="1" ht="15" customHeight="1">
      <c r="B231" s="146"/>
      <c r="C231" s="147"/>
      <c r="D231" s="147" t="s">
        <v>71</v>
      </c>
      <c r="E231" s="198" t="s">
        <v>362</v>
      </c>
      <c r="F231" s="198" t="s">
        <v>363</v>
      </c>
      <c r="G231" s="147"/>
      <c r="H231" s="147"/>
      <c r="J231" s="199">
        <f>$BK$231</f>
        <v>0</v>
      </c>
      <c r="K231" s="147"/>
      <c r="L231" s="150"/>
      <c r="M231" s="151"/>
      <c r="N231" s="147"/>
      <c r="O231" s="147"/>
      <c r="P231" s="152">
        <f>SUM($P$232:$P$233)</f>
        <v>0</v>
      </c>
      <c r="Q231" s="147"/>
      <c r="R231" s="152">
        <f>SUM($R$232:$R$233)</f>
        <v>0</v>
      </c>
      <c r="S231" s="147"/>
      <c r="T231" s="153">
        <f>SUM($T$232:$T$233)</f>
        <v>0</v>
      </c>
      <c r="AR231" s="154" t="s">
        <v>21</v>
      </c>
      <c r="AT231" s="154" t="s">
        <v>71</v>
      </c>
      <c r="AU231" s="154" t="s">
        <v>80</v>
      </c>
      <c r="AY231" s="154" t="s">
        <v>125</v>
      </c>
      <c r="BK231" s="155">
        <f>SUM($BK$232:$BK$233)</f>
        <v>0</v>
      </c>
    </row>
    <row r="232" spans="2:65" s="6" customFormat="1" ht="13.5" customHeight="1">
      <c r="B232" s="86"/>
      <c r="C232" s="156" t="s">
        <v>364</v>
      </c>
      <c r="D232" s="156" t="s">
        <v>127</v>
      </c>
      <c r="E232" s="157" t="s">
        <v>365</v>
      </c>
      <c r="F232" s="158" t="s">
        <v>366</v>
      </c>
      <c r="G232" s="159" t="s">
        <v>367</v>
      </c>
      <c r="H232" s="160">
        <v>248.844</v>
      </c>
      <c r="I232" s="161"/>
      <c r="J232" s="162">
        <f>ROUND($I$232*$H$232,2)</f>
        <v>0</v>
      </c>
      <c r="K232" s="158"/>
      <c r="L232" s="132"/>
      <c r="M232" s="163"/>
      <c r="N232" s="164" t="s">
        <v>43</v>
      </c>
      <c r="O232" s="87"/>
      <c r="P232" s="165">
        <f>$O$232*$H$232</f>
        <v>0</v>
      </c>
      <c r="Q232" s="165">
        <v>0</v>
      </c>
      <c r="R232" s="165">
        <f>$Q$232*$H$232</f>
        <v>0</v>
      </c>
      <c r="S232" s="165">
        <v>0</v>
      </c>
      <c r="T232" s="166">
        <f>$S$232*$H$232</f>
        <v>0</v>
      </c>
      <c r="AR232" s="90" t="s">
        <v>132</v>
      </c>
      <c r="AT232" s="90" t="s">
        <v>127</v>
      </c>
      <c r="AU232" s="90" t="s">
        <v>146</v>
      </c>
      <c r="AY232" s="6" t="s">
        <v>125</v>
      </c>
      <c r="BE232" s="167">
        <f>IF($N$232="základní",$J$232,0)</f>
        <v>0</v>
      </c>
      <c r="BF232" s="167">
        <f>IF($N$232="snížená",$J$232,0)</f>
        <v>0</v>
      </c>
      <c r="BG232" s="167">
        <f>IF($N$232="zákl. přenesená",$J$232,0)</f>
        <v>0</v>
      </c>
      <c r="BH232" s="167">
        <f>IF($N$232="sníž. přenesená",$J$232,0)</f>
        <v>0</v>
      </c>
      <c r="BI232" s="167">
        <f>IF($N$232="nulová",$J$232,0)</f>
        <v>0</v>
      </c>
      <c r="BJ232" s="90" t="s">
        <v>21</v>
      </c>
      <c r="BK232" s="167">
        <f>ROUND($I$232*$H$232,2)</f>
        <v>0</v>
      </c>
      <c r="BL232" s="90" t="s">
        <v>132</v>
      </c>
      <c r="BM232" s="90" t="s">
        <v>368</v>
      </c>
    </row>
    <row r="233" spans="2:47" s="6" customFormat="1" ht="24.75" customHeight="1">
      <c r="B233" s="86"/>
      <c r="C233" s="87"/>
      <c r="D233" s="168" t="s">
        <v>134</v>
      </c>
      <c r="E233" s="87"/>
      <c r="F233" s="169" t="s">
        <v>369</v>
      </c>
      <c r="G233" s="87"/>
      <c r="H233" s="87"/>
      <c r="J233" s="87"/>
      <c r="K233" s="87"/>
      <c r="L233" s="132"/>
      <c r="M233" s="170"/>
      <c r="N233" s="87"/>
      <c r="O233" s="87"/>
      <c r="P233" s="87"/>
      <c r="Q233" s="87"/>
      <c r="R233" s="87"/>
      <c r="S233" s="87"/>
      <c r="T233" s="171"/>
      <c r="AT233" s="6" t="s">
        <v>134</v>
      </c>
      <c r="AU233" s="6" t="s">
        <v>146</v>
      </c>
    </row>
    <row r="234" spans="2:63" s="145" customFormat="1" ht="38.25" customHeight="1">
      <c r="B234" s="146"/>
      <c r="C234" s="147"/>
      <c r="D234" s="147" t="s">
        <v>71</v>
      </c>
      <c r="E234" s="148" t="s">
        <v>370</v>
      </c>
      <c r="F234" s="148" t="s">
        <v>371</v>
      </c>
      <c r="G234" s="147"/>
      <c r="H234" s="147"/>
      <c r="J234" s="149">
        <f>$BK$234</f>
        <v>0</v>
      </c>
      <c r="K234" s="147"/>
      <c r="L234" s="150"/>
      <c r="M234" s="151"/>
      <c r="N234" s="147"/>
      <c r="O234" s="147"/>
      <c r="P234" s="152">
        <f>$P$235</f>
        <v>0</v>
      </c>
      <c r="Q234" s="147"/>
      <c r="R234" s="152">
        <f>$R$235</f>
        <v>0</v>
      </c>
      <c r="S234" s="147"/>
      <c r="T234" s="153">
        <f>$T$235</f>
        <v>0</v>
      </c>
      <c r="AR234" s="154" t="s">
        <v>160</v>
      </c>
      <c r="AT234" s="154" t="s">
        <v>71</v>
      </c>
      <c r="AU234" s="154" t="s">
        <v>72</v>
      </c>
      <c r="AY234" s="154" t="s">
        <v>125</v>
      </c>
      <c r="BK234" s="155">
        <f>$BK$235</f>
        <v>0</v>
      </c>
    </row>
    <row r="235" spans="2:63" s="145" customFormat="1" ht="20.25" customHeight="1">
      <c r="B235" s="146"/>
      <c r="C235" s="147"/>
      <c r="D235" s="147" t="s">
        <v>71</v>
      </c>
      <c r="E235" s="198" t="s">
        <v>72</v>
      </c>
      <c r="F235" s="198" t="s">
        <v>371</v>
      </c>
      <c r="G235" s="147"/>
      <c r="H235" s="147"/>
      <c r="J235" s="199">
        <f>$BK$235</f>
        <v>0</v>
      </c>
      <c r="K235" s="147"/>
      <c r="L235" s="150"/>
      <c r="M235" s="151"/>
      <c r="N235" s="147"/>
      <c r="O235" s="147"/>
      <c r="P235" s="152">
        <f>SUM($P$236:$P$241)</f>
        <v>0</v>
      </c>
      <c r="Q235" s="147"/>
      <c r="R235" s="152">
        <f>SUM($R$236:$R$241)</f>
        <v>0</v>
      </c>
      <c r="S235" s="147"/>
      <c r="T235" s="153">
        <f>SUM($T$236:$T$241)</f>
        <v>0</v>
      </c>
      <c r="AR235" s="154" t="s">
        <v>160</v>
      </c>
      <c r="AT235" s="154" t="s">
        <v>71</v>
      </c>
      <c r="AU235" s="154" t="s">
        <v>21</v>
      </c>
      <c r="AY235" s="154" t="s">
        <v>125</v>
      </c>
      <c r="BK235" s="155">
        <f>SUM($BK$236:$BK$241)</f>
        <v>0</v>
      </c>
    </row>
    <row r="236" spans="2:65" s="6" customFormat="1" ht="24" customHeight="1">
      <c r="B236" s="86"/>
      <c r="C236" s="156" t="s">
        <v>372</v>
      </c>
      <c r="D236" s="156" t="s">
        <v>127</v>
      </c>
      <c r="E236" s="157" t="s">
        <v>373</v>
      </c>
      <c r="F236" s="158" t="s">
        <v>374</v>
      </c>
      <c r="G236" s="159" t="s">
        <v>300</v>
      </c>
      <c r="H236" s="160">
        <v>1</v>
      </c>
      <c r="I236" s="161"/>
      <c r="J236" s="162">
        <f>ROUND($I$236*$H$236,2)</f>
        <v>0</v>
      </c>
      <c r="K236" s="158"/>
      <c r="L236" s="132"/>
      <c r="M236" s="163"/>
      <c r="N236" s="164" t="s">
        <v>43</v>
      </c>
      <c r="O236" s="87"/>
      <c r="P236" s="165">
        <f>$O$236*$H$236</f>
        <v>0</v>
      </c>
      <c r="Q236" s="165">
        <v>0</v>
      </c>
      <c r="R236" s="165">
        <f>$Q$236*$H$236</f>
        <v>0</v>
      </c>
      <c r="S236" s="165">
        <v>0</v>
      </c>
      <c r="T236" s="166">
        <f>$S$236*$H$236</f>
        <v>0</v>
      </c>
      <c r="AR236" s="90" t="s">
        <v>375</v>
      </c>
      <c r="AT236" s="90" t="s">
        <v>127</v>
      </c>
      <c r="AU236" s="90" t="s">
        <v>80</v>
      </c>
      <c r="AY236" s="6" t="s">
        <v>125</v>
      </c>
      <c r="BE236" s="167">
        <f>IF($N$236="základní",$J$236,0)</f>
        <v>0</v>
      </c>
      <c r="BF236" s="167">
        <f>IF($N$236="snížená",$J$236,0)</f>
        <v>0</v>
      </c>
      <c r="BG236" s="167">
        <f>IF($N$236="zákl. přenesená",$J$236,0)</f>
        <v>0</v>
      </c>
      <c r="BH236" s="167">
        <f>IF($N$236="sníž. přenesená",$J$236,0)</f>
        <v>0</v>
      </c>
      <c r="BI236" s="167">
        <f>IF($N$236="nulová",$J$236,0)</f>
        <v>0</v>
      </c>
      <c r="BJ236" s="90" t="s">
        <v>21</v>
      </c>
      <c r="BK236" s="167">
        <f>ROUND($I$236*$H$236,2)</f>
        <v>0</v>
      </c>
      <c r="BL236" s="90" t="s">
        <v>375</v>
      </c>
      <c r="BM236" s="90" t="s">
        <v>376</v>
      </c>
    </row>
    <row r="237" spans="2:47" s="6" customFormat="1" ht="24.75" customHeight="1">
      <c r="B237" s="86"/>
      <c r="C237" s="87"/>
      <c r="D237" s="168" t="s">
        <v>134</v>
      </c>
      <c r="E237" s="87"/>
      <c r="F237" s="169" t="s">
        <v>374</v>
      </c>
      <c r="G237" s="87"/>
      <c r="H237" s="87"/>
      <c r="J237" s="87"/>
      <c r="K237" s="87"/>
      <c r="L237" s="132"/>
      <c r="M237" s="170"/>
      <c r="N237" s="87"/>
      <c r="O237" s="87"/>
      <c r="P237" s="87"/>
      <c r="Q237" s="87"/>
      <c r="R237" s="87"/>
      <c r="S237" s="87"/>
      <c r="T237" s="171"/>
      <c r="AT237" s="6" t="s">
        <v>134</v>
      </c>
      <c r="AU237" s="6" t="s">
        <v>80</v>
      </c>
    </row>
    <row r="238" spans="2:65" s="6" customFormat="1" ht="45" customHeight="1">
      <c r="B238" s="86"/>
      <c r="C238" s="156" t="s">
        <v>377</v>
      </c>
      <c r="D238" s="156" t="s">
        <v>127</v>
      </c>
      <c r="E238" s="157" t="s">
        <v>378</v>
      </c>
      <c r="F238" s="158" t="s">
        <v>379</v>
      </c>
      <c r="G238" s="159" t="s">
        <v>300</v>
      </c>
      <c r="H238" s="160">
        <v>1</v>
      </c>
      <c r="I238" s="161"/>
      <c r="J238" s="162">
        <f>ROUND($I$238*$H$238,2)</f>
        <v>0</v>
      </c>
      <c r="K238" s="158"/>
      <c r="L238" s="132"/>
      <c r="M238" s="163"/>
      <c r="N238" s="164" t="s">
        <v>43</v>
      </c>
      <c r="O238" s="87"/>
      <c r="P238" s="165">
        <f>$O$238*$H$238</f>
        <v>0</v>
      </c>
      <c r="Q238" s="165">
        <v>0</v>
      </c>
      <c r="R238" s="165">
        <f>$Q$238*$H$238</f>
        <v>0</v>
      </c>
      <c r="S238" s="165">
        <v>0</v>
      </c>
      <c r="T238" s="166">
        <f>$S$238*$H$238</f>
        <v>0</v>
      </c>
      <c r="AR238" s="90" t="s">
        <v>375</v>
      </c>
      <c r="AT238" s="90" t="s">
        <v>127</v>
      </c>
      <c r="AU238" s="90" t="s">
        <v>80</v>
      </c>
      <c r="AY238" s="6" t="s">
        <v>125</v>
      </c>
      <c r="BE238" s="167">
        <f>IF($N$238="základní",$J$238,0)</f>
        <v>0</v>
      </c>
      <c r="BF238" s="167">
        <f>IF($N$238="snížená",$J$238,0)</f>
        <v>0</v>
      </c>
      <c r="BG238" s="167">
        <f>IF($N$238="zákl. přenesená",$J$238,0)</f>
        <v>0</v>
      </c>
      <c r="BH238" s="167">
        <f>IF($N$238="sníž. přenesená",$J$238,0)</f>
        <v>0</v>
      </c>
      <c r="BI238" s="167">
        <f>IF($N$238="nulová",$J$238,0)</f>
        <v>0</v>
      </c>
      <c r="BJ238" s="90" t="s">
        <v>21</v>
      </c>
      <c r="BK238" s="167">
        <f>ROUND($I$238*$H$238,2)</f>
        <v>0</v>
      </c>
      <c r="BL238" s="90" t="s">
        <v>375</v>
      </c>
      <c r="BM238" s="90" t="s">
        <v>380</v>
      </c>
    </row>
    <row r="239" spans="2:47" s="6" customFormat="1" ht="48" customHeight="1">
      <c r="B239" s="86"/>
      <c r="C239" s="87"/>
      <c r="D239" s="168" t="s">
        <v>134</v>
      </c>
      <c r="E239" s="87"/>
      <c r="F239" s="169" t="s">
        <v>379</v>
      </c>
      <c r="G239" s="87"/>
      <c r="H239" s="87"/>
      <c r="J239" s="87"/>
      <c r="K239" s="87"/>
      <c r="L239" s="132"/>
      <c r="M239" s="170"/>
      <c r="N239" s="87"/>
      <c r="O239" s="87"/>
      <c r="P239" s="87"/>
      <c r="Q239" s="87"/>
      <c r="R239" s="87"/>
      <c r="S239" s="87"/>
      <c r="T239" s="171"/>
      <c r="AT239" s="6" t="s">
        <v>134</v>
      </c>
      <c r="AU239" s="6" t="s">
        <v>80</v>
      </c>
    </row>
    <row r="240" spans="2:65" s="6" customFormat="1" ht="13.5" customHeight="1">
      <c r="B240" s="86"/>
      <c r="C240" s="156" t="s">
        <v>381</v>
      </c>
      <c r="D240" s="156" t="s">
        <v>127</v>
      </c>
      <c r="E240" s="157" t="s">
        <v>382</v>
      </c>
      <c r="F240" s="158" t="s">
        <v>383</v>
      </c>
      <c r="G240" s="159" t="s">
        <v>384</v>
      </c>
      <c r="H240" s="160">
        <v>1</v>
      </c>
      <c r="I240" s="161"/>
      <c r="J240" s="162">
        <f>ROUND($I$240*$H$240,2)</f>
        <v>0</v>
      </c>
      <c r="K240" s="158"/>
      <c r="L240" s="132"/>
      <c r="M240" s="163"/>
      <c r="N240" s="164" t="s">
        <v>43</v>
      </c>
      <c r="O240" s="87"/>
      <c r="P240" s="165">
        <f>$O$240*$H$240</f>
        <v>0</v>
      </c>
      <c r="Q240" s="165">
        <v>0</v>
      </c>
      <c r="R240" s="165">
        <f>$Q$240*$H$240</f>
        <v>0</v>
      </c>
      <c r="S240" s="165">
        <v>0</v>
      </c>
      <c r="T240" s="166">
        <f>$S$240*$H$240</f>
        <v>0</v>
      </c>
      <c r="AR240" s="90" t="s">
        <v>385</v>
      </c>
      <c r="AT240" s="90" t="s">
        <v>127</v>
      </c>
      <c r="AU240" s="90" t="s">
        <v>80</v>
      </c>
      <c r="AY240" s="6" t="s">
        <v>125</v>
      </c>
      <c r="BE240" s="167">
        <f>IF($N$240="základní",$J$240,0)</f>
        <v>0</v>
      </c>
      <c r="BF240" s="167">
        <f>IF($N$240="snížená",$J$240,0)</f>
        <v>0</v>
      </c>
      <c r="BG240" s="167">
        <f>IF($N$240="zákl. přenesená",$J$240,0)</f>
        <v>0</v>
      </c>
      <c r="BH240" s="167">
        <f>IF($N$240="sníž. přenesená",$J$240,0)</f>
        <v>0</v>
      </c>
      <c r="BI240" s="167">
        <f>IF($N$240="nulová",$J$240,0)</f>
        <v>0</v>
      </c>
      <c r="BJ240" s="90" t="s">
        <v>21</v>
      </c>
      <c r="BK240" s="167">
        <f>ROUND($I$240*$H$240,2)</f>
        <v>0</v>
      </c>
      <c r="BL240" s="90" t="s">
        <v>385</v>
      </c>
      <c r="BM240" s="90" t="s">
        <v>386</v>
      </c>
    </row>
    <row r="241" spans="2:47" s="6" customFormat="1" ht="14.25" customHeight="1">
      <c r="B241" s="86"/>
      <c r="C241" s="87"/>
      <c r="D241" s="168" t="s">
        <v>134</v>
      </c>
      <c r="E241" s="87"/>
      <c r="F241" s="169" t="s">
        <v>387</v>
      </c>
      <c r="G241" s="87"/>
      <c r="H241" s="87"/>
      <c r="J241" s="87"/>
      <c r="K241" s="87"/>
      <c r="L241" s="132"/>
      <c r="M241" s="200"/>
      <c r="N241" s="201"/>
      <c r="O241" s="201"/>
      <c r="P241" s="201"/>
      <c r="Q241" s="201"/>
      <c r="R241" s="201"/>
      <c r="S241" s="201"/>
      <c r="T241" s="202"/>
      <c r="AT241" s="6" t="s">
        <v>134</v>
      </c>
      <c r="AU241" s="6" t="s">
        <v>80</v>
      </c>
    </row>
    <row r="242" spans="2:12" s="6" customFormat="1" ht="7.5" customHeight="1">
      <c r="B242" s="106"/>
      <c r="C242" s="107"/>
      <c r="D242" s="107"/>
      <c r="E242" s="107"/>
      <c r="F242" s="107"/>
      <c r="G242" s="107"/>
      <c r="H242" s="107"/>
      <c r="I242" s="108"/>
      <c r="J242" s="107"/>
      <c r="K242" s="107"/>
      <c r="L242" s="132"/>
    </row>
    <row r="243" s="2" customFormat="1" ht="12" customHeight="1"/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10"/>
      <c r="C1" s="210"/>
      <c r="D1" s="209" t="s">
        <v>1</v>
      </c>
      <c r="E1" s="210"/>
      <c r="F1" s="211" t="s">
        <v>574</v>
      </c>
      <c r="G1" s="329" t="s">
        <v>575</v>
      </c>
      <c r="H1" s="329"/>
      <c r="I1" s="210"/>
      <c r="J1" s="211" t="s">
        <v>576</v>
      </c>
      <c r="K1" s="209" t="s">
        <v>90</v>
      </c>
      <c r="L1" s="211" t="s">
        <v>577</v>
      </c>
      <c r="M1" s="211"/>
      <c r="N1" s="211"/>
      <c r="O1" s="211"/>
      <c r="P1" s="211"/>
      <c r="Q1" s="211"/>
      <c r="R1" s="211"/>
      <c r="S1" s="211"/>
      <c r="T1" s="211"/>
      <c r="U1" s="207"/>
      <c r="V1" s="20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1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30" t="str">
        <f>'Rekapitulace stavby'!$K$6</f>
        <v>Vodovod Čáslavsko-Kopaniny</v>
      </c>
      <c r="F7" s="321"/>
      <c r="G7" s="321"/>
      <c r="H7" s="321"/>
      <c r="J7" s="11"/>
      <c r="K7" s="13"/>
    </row>
    <row r="8" spans="2:11" s="6" customFormat="1" ht="13.5" customHeight="1">
      <c r="B8" s="86"/>
      <c r="C8" s="87"/>
      <c r="D8" s="19" t="s">
        <v>92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306" t="s">
        <v>388</v>
      </c>
      <c r="F9" s="328"/>
      <c r="G9" s="328"/>
      <c r="H9" s="328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19</v>
      </c>
      <c r="E11" s="87"/>
      <c r="F11" s="17"/>
      <c r="G11" s="87"/>
      <c r="H11" s="87"/>
      <c r="I11" s="89" t="s">
        <v>20</v>
      </c>
      <c r="J11" s="17"/>
      <c r="K11" s="88"/>
    </row>
    <row r="12" spans="2:11" s="6" customFormat="1" ht="15" customHeight="1">
      <c r="B12" s="86"/>
      <c r="C12" s="87"/>
      <c r="D12" s="19" t="s">
        <v>22</v>
      </c>
      <c r="E12" s="87"/>
      <c r="F12" s="17" t="s">
        <v>94</v>
      </c>
      <c r="G12" s="87"/>
      <c r="H12" s="87"/>
      <c r="I12" s="89" t="s">
        <v>24</v>
      </c>
      <c r="J12" s="52" t="str">
        <f>'Rekapitulace stavby'!$AN$8</f>
        <v>07.10.2015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28</v>
      </c>
      <c r="E14" s="87"/>
      <c r="F14" s="87"/>
      <c r="G14" s="87"/>
      <c r="H14" s="87"/>
      <c r="I14" s="89" t="s">
        <v>29</v>
      </c>
      <c r="J14" s="17"/>
      <c r="K14" s="88"/>
    </row>
    <row r="15" spans="2:11" s="6" customFormat="1" ht="18" customHeight="1">
      <c r="B15" s="86"/>
      <c r="C15" s="87"/>
      <c r="D15" s="87"/>
      <c r="E15" s="17" t="s">
        <v>30</v>
      </c>
      <c r="F15" s="87"/>
      <c r="G15" s="87"/>
      <c r="H15" s="87"/>
      <c r="I15" s="89" t="s">
        <v>31</v>
      </c>
      <c r="J15" s="17"/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32</v>
      </c>
      <c r="E17" s="87"/>
      <c r="F17" s="87"/>
      <c r="G17" s="87"/>
      <c r="H17" s="87"/>
      <c r="I17" s="89" t="s">
        <v>29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31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34</v>
      </c>
      <c r="E20" s="87"/>
      <c r="F20" s="87"/>
      <c r="G20" s="87"/>
      <c r="H20" s="87"/>
      <c r="I20" s="89" t="s">
        <v>29</v>
      </c>
      <c r="J20" s="17"/>
      <c r="K20" s="88"/>
    </row>
    <row r="21" spans="2:11" s="6" customFormat="1" ht="18" customHeight="1">
      <c r="B21" s="86"/>
      <c r="C21" s="87"/>
      <c r="D21" s="87"/>
      <c r="E21" s="17" t="s">
        <v>35</v>
      </c>
      <c r="F21" s="87"/>
      <c r="G21" s="87"/>
      <c r="H21" s="87"/>
      <c r="I21" s="89" t="s">
        <v>31</v>
      </c>
      <c r="J21" s="17"/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37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324"/>
      <c r="F24" s="331"/>
      <c r="G24" s="331"/>
      <c r="H24" s="331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38</v>
      </c>
      <c r="E27" s="87"/>
      <c r="F27" s="87"/>
      <c r="G27" s="87"/>
      <c r="H27" s="87"/>
      <c r="J27" s="65">
        <f>ROUND($J$84,2)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40</v>
      </c>
      <c r="G29" s="87"/>
      <c r="H29" s="87"/>
      <c r="I29" s="98" t="s">
        <v>39</v>
      </c>
      <c r="J29" s="28" t="s">
        <v>41</v>
      </c>
      <c r="K29" s="88"/>
    </row>
    <row r="30" spans="2:11" s="6" customFormat="1" ht="15" customHeight="1">
      <c r="B30" s="86"/>
      <c r="C30" s="87"/>
      <c r="D30" s="30" t="s">
        <v>42</v>
      </c>
      <c r="E30" s="30" t="s">
        <v>43</v>
      </c>
      <c r="F30" s="99">
        <f>ROUND(SUM($BE$84:$BE$230),2)</f>
        <v>0</v>
      </c>
      <c r="G30" s="87"/>
      <c r="H30" s="87"/>
      <c r="I30" s="100">
        <v>0.21</v>
      </c>
      <c r="J30" s="99">
        <f>ROUND(ROUND((SUM($BE$84:$BE$230)),2)*$I$30,2)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44</v>
      </c>
      <c r="F31" s="99">
        <f>ROUND(SUM($BF$84:$BF$230),2)</f>
        <v>0</v>
      </c>
      <c r="G31" s="87"/>
      <c r="H31" s="87"/>
      <c r="I31" s="100">
        <v>0.15</v>
      </c>
      <c r="J31" s="99">
        <f>ROUND(ROUND((SUM($BF$84:$BF$230)),2)*$I$31,2)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45</v>
      </c>
      <c r="F32" s="99">
        <f>ROUND(SUM($BG$84:$BG$230),2)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46</v>
      </c>
      <c r="F33" s="99">
        <f>ROUND(SUM($BH$84:$BH$230),2)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47</v>
      </c>
      <c r="F34" s="99">
        <f>ROUND(SUM($BI$84:$BI$230),2)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48</v>
      </c>
      <c r="E36" s="102"/>
      <c r="F36" s="102"/>
      <c r="G36" s="103" t="s">
        <v>49</v>
      </c>
      <c r="H36" s="35" t="s">
        <v>50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95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330" t="str">
        <f>$E$7</f>
        <v>Vodovod Čáslavsko-Kopaniny</v>
      </c>
      <c r="F45" s="328"/>
      <c r="G45" s="328"/>
      <c r="H45" s="328"/>
      <c r="J45" s="87"/>
      <c r="K45" s="88"/>
    </row>
    <row r="46" spans="2:11" s="6" customFormat="1" ht="15" customHeight="1">
      <c r="B46" s="86"/>
      <c r="C46" s="19" t="s">
        <v>92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306" t="str">
        <f>$E$9</f>
        <v>02 - Řad A1</v>
      </c>
      <c r="F47" s="328"/>
      <c r="G47" s="328"/>
      <c r="H47" s="328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22</v>
      </c>
      <c r="D49" s="87"/>
      <c r="E49" s="87"/>
      <c r="F49" s="17" t="str">
        <f>$F$12</f>
        <v> </v>
      </c>
      <c r="G49" s="87"/>
      <c r="H49" s="87"/>
      <c r="I49" s="89" t="s">
        <v>24</v>
      </c>
      <c r="J49" s="52" t="str">
        <f>IF($J$12="","",$J$12)</f>
        <v>07.10.2015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28</v>
      </c>
      <c r="D51" s="87"/>
      <c r="E51" s="87"/>
      <c r="F51" s="17" t="str">
        <f>$E$15</f>
        <v>Obec Čáslavsko</v>
      </c>
      <c r="G51" s="87"/>
      <c r="H51" s="87"/>
      <c r="I51" s="89" t="s">
        <v>34</v>
      </c>
      <c r="J51" s="17" t="str">
        <f>$E$21</f>
        <v>3e-Projektování Pelhřimov s.r.o.</v>
      </c>
      <c r="K51" s="88"/>
    </row>
    <row r="52" spans="2:11" s="6" customFormat="1" ht="15" customHeight="1">
      <c r="B52" s="86"/>
      <c r="C52" s="19" t="s">
        <v>32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96</v>
      </c>
      <c r="D54" s="101"/>
      <c r="E54" s="101"/>
      <c r="F54" s="101"/>
      <c r="G54" s="101"/>
      <c r="H54" s="101"/>
      <c r="I54" s="114"/>
      <c r="J54" s="115" t="s">
        <v>97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98</v>
      </c>
      <c r="D56" s="87"/>
      <c r="E56" s="87"/>
      <c r="F56" s="87"/>
      <c r="G56" s="87"/>
      <c r="H56" s="87"/>
      <c r="J56" s="65">
        <f>$J$84</f>
        <v>0</v>
      </c>
      <c r="K56" s="88"/>
      <c r="AU56" s="6" t="s">
        <v>99</v>
      </c>
    </row>
    <row r="57" spans="2:11" s="71" customFormat="1" ht="25.5" customHeight="1">
      <c r="B57" s="117"/>
      <c r="C57" s="118"/>
      <c r="D57" s="119" t="s">
        <v>100</v>
      </c>
      <c r="E57" s="119"/>
      <c r="F57" s="119"/>
      <c r="G57" s="119"/>
      <c r="H57" s="119"/>
      <c r="I57" s="120"/>
      <c r="J57" s="121">
        <f>$J$85</f>
        <v>0</v>
      </c>
      <c r="K57" s="122"/>
    </row>
    <row r="58" spans="2:11" s="71" customFormat="1" ht="25.5" customHeight="1">
      <c r="B58" s="117"/>
      <c r="C58" s="118"/>
      <c r="D58" s="119" t="s">
        <v>101</v>
      </c>
      <c r="E58" s="119"/>
      <c r="F58" s="119"/>
      <c r="G58" s="119"/>
      <c r="H58" s="119"/>
      <c r="I58" s="120"/>
      <c r="J58" s="121">
        <f>$J$138</f>
        <v>0</v>
      </c>
      <c r="K58" s="122"/>
    </row>
    <row r="59" spans="2:11" s="71" customFormat="1" ht="25.5" customHeight="1">
      <c r="B59" s="117"/>
      <c r="C59" s="118"/>
      <c r="D59" s="119" t="s">
        <v>102</v>
      </c>
      <c r="E59" s="119"/>
      <c r="F59" s="119"/>
      <c r="G59" s="119"/>
      <c r="H59" s="119"/>
      <c r="I59" s="120"/>
      <c r="J59" s="121">
        <f>$J$147</f>
        <v>0</v>
      </c>
      <c r="K59" s="122"/>
    </row>
    <row r="60" spans="2:11" s="71" customFormat="1" ht="25.5" customHeight="1">
      <c r="B60" s="117"/>
      <c r="C60" s="118"/>
      <c r="D60" s="119" t="s">
        <v>103</v>
      </c>
      <c r="E60" s="119"/>
      <c r="F60" s="119"/>
      <c r="G60" s="119"/>
      <c r="H60" s="119"/>
      <c r="I60" s="120"/>
      <c r="J60" s="121">
        <f>$J$218</f>
        <v>0</v>
      </c>
      <c r="K60" s="122"/>
    </row>
    <row r="61" spans="2:11" s="123" customFormat="1" ht="20.25" customHeight="1">
      <c r="B61" s="124"/>
      <c r="C61" s="125"/>
      <c r="D61" s="126" t="s">
        <v>104</v>
      </c>
      <c r="E61" s="126"/>
      <c r="F61" s="126"/>
      <c r="G61" s="126"/>
      <c r="H61" s="126"/>
      <c r="I61" s="127"/>
      <c r="J61" s="128">
        <f>$J$219</f>
        <v>0</v>
      </c>
      <c r="K61" s="129"/>
    </row>
    <row r="62" spans="2:11" s="123" customFormat="1" ht="15" customHeight="1">
      <c r="B62" s="124"/>
      <c r="C62" s="125"/>
      <c r="D62" s="126" t="s">
        <v>105</v>
      </c>
      <c r="E62" s="126"/>
      <c r="F62" s="126"/>
      <c r="G62" s="126"/>
      <c r="H62" s="126"/>
      <c r="I62" s="127"/>
      <c r="J62" s="128">
        <f>$J$220</f>
        <v>0</v>
      </c>
      <c r="K62" s="129"/>
    </row>
    <row r="63" spans="2:11" s="71" customFormat="1" ht="25.5" customHeight="1">
      <c r="B63" s="117"/>
      <c r="C63" s="118"/>
      <c r="D63" s="119" t="s">
        <v>106</v>
      </c>
      <c r="E63" s="119"/>
      <c r="F63" s="119"/>
      <c r="G63" s="119"/>
      <c r="H63" s="119"/>
      <c r="I63" s="120"/>
      <c r="J63" s="121">
        <f>$J$223</f>
        <v>0</v>
      </c>
      <c r="K63" s="122"/>
    </row>
    <row r="64" spans="2:11" s="123" customFormat="1" ht="20.25" customHeight="1">
      <c r="B64" s="124"/>
      <c r="C64" s="125"/>
      <c r="D64" s="126" t="s">
        <v>107</v>
      </c>
      <c r="E64" s="126"/>
      <c r="F64" s="126"/>
      <c r="G64" s="126"/>
      <c r="H64" s="126"/>
      <c r="I64" s="127"/>
      <c r="J64" s="128">
        <f>$J$224</f>
        <v>0</v>
      </c>
      <c r="K64" s="129"/>
    </row>
    <row r="65" spans="2:11" s="6" customFormat="1" ht="22.5" customHeight="1">
      <c r="B65" s="86"/>
      <c r="C65" s="87"/>
      <c r="D65" s="87"/>
      <c r="E65" s="87"/>
      <c r="F65" s="87"/>
      <c r="G65" s="87"/>
      <c r="H65" s="87"/>
      <c r="J65" s="87"/>
      <c r="K65" s="88"/>
    </row>
    <row r="66" spans="2:11" s="6" customFormat="1" ht="7.5" customHeight="1">
      <c r="B66" s="106"/>
      <c r="C66" s="107"/>
      <c r="D66" s="107"/>
      <c r="E66" s="107"/>
      <c r="F66" s="107"/>
      <c r="G66" s="107"/>
      <c r="H66" s="107"/>
      <c r="I66" s="108"/>
      <c r="J66" s="107"/>
      <c r="K66" s="109"/>
    </row>
    <row r="70" spans="2:12" s="6" customFormat="1" ht="7.5" customHeight="1">
      <c r="B70" s="130"/>
      <c r="C70" s="131"/>
      <c r="D70" s="131"/>
      <c r="E70" s="131"/>
      <c r="F70" s="131"/>
      <c r="G70" s="131"/>
      <c r="H70" s="131"/>
      <c r="I70" s="111"/>
      <c r="J70" s="131"/>
      <c r="K70" s="131"/>
      <c r="L70" s="132"/>
    </row>
    <row r="71" spans="2:12" s="6" customFormat="1" ht="37.5" customHeight="1">
      <c r="B71" s="86"/>
      <c r="C71" s="12" t="s">
        <v>108</v>
      </c>
      <c r="D71" s="87"/>
      <c r="E71" s="87"/>
      <c r="F71" s="87"/>
      <c r="G71" s="87"/>
      <c r="H71" s="87"/>
      <c r="J71" s="87"/>
      <c r="K71" s="87"/>
      <c r="L71" s="132"/>
    </row>
    <row r="72" spans="2:12" s="6" customFormat="1" ht="7.5" customHeight="1">
      <c r="B72" s="86"/>
      <c r="C72" s="87"/>
      <c r="D72" s="87"/>
      <c r="E72" s="87"/>
      <c r="F72" s="87"/>
      <c r="G72" s="87"/>
      <c r="H72" s="87"/>
      <c r="J72" s="87"/>
      <c r="K72" s="87"/>
      <c r="L72" s="132"/>
    </row>
    <row r="73" spans="2:12" s="6" customFormat="1" ht="15" customHeight="1">
      <c r="B73" s="86"/>
      <c r="C73" s="19" t="s">
        <v>16</v>
      </c>
      <c r="D73" s="87"/>
      <c r="E73" s="87"/>
      <c r="F73" s="87"/>
      <c r="G73" s="87"/>
      <c r="H73" s="87"/>
      <c r="J73" s="87"/>
      <c r="K73" s="87"/>
      <c r="L73" s="132"/>
    </row>
    <row r="74" spans="2:12" s="6" customFormat="1" ht="14.25" customHeight="1">
      <c r="B74" s="86"/>
      <c r="C74" s="87"/>
      <c r="D74" s="87"/>
      <c r="E74" s="330" t="str">
        <f>$E$7</f>
        <v>Vodovod Čáslavsko-Kopaniny</v>
      </c>
      <c r="F74" s="328"/>
      <c r="G74" s="328"/>
      <c r="H74" s="328"/>
      <c r="J74" s="87"/>
      <c r="K74" s="87"/>
      <c r="L74" s="132"/>
    </row>
    <row r="75" spans="2:12" s="6" customFormat="1" ht="15" customHeight="1">
      <c r="B75" s="86"/>
      <c r="C75" s="19" t="s">
        <v>92</v>
      </c>
      <c r="D75" s="87"/>
      <c r="E75" s="87"/>
      <c r="F75" s="87"/>
      <c r="G75" s="87"/>
      <c r="H75" s="87"/>
      <c r="J75" s="87"/>
      <c r="K75" s="87"/>
      <c r="L75" s="132"/>
    </row>
    <row r="76" spans="2:12" s="6" customFormat="1" ht="18" customHeight="1">
      <c r="B76" s="86"/>
      <c r="C76" s="87"/>
      <c r="D76" s="87"/>
      <c r="E76" s="306" t="str">
        <f>$E$9</f>
        <v>02 - Řad A1</v>
      </c>
      <c r="F76" s="328"/>
      <c r="G76" s="328"/>
      <c r="H76" s="328"/>
      <c r="J76" s="87"/>
      <c r="K76" s="87"/>
      <c r="L76" s="132"/>
    </row>
    <row r="77" spans="2:12" s="6" customFormat="1" ht="7.5" customHeight="1">
      <c r="B77" s="86"/>
      <c r="C77" s="87"/>
      <c r="D77" s="87"/>
      <c r="E77" s="87"/>
      <c r="F77" s="87"/>
      <c r="G77" s="87"/>
      <c r="H77" s="87"/>
      <c r="J77" s="87"/>
      <c r="K77" s="87"/>
      <c r="L77" s="132"/>
    </row>
    <row r="78" spans="2:12" s="6" customFormat="1" ht="18" customHeight="1">
      <c r="B78" s="86"/>
      <c r="C78" s="19" t="s">
        <v>22</v>
      </c>
      <c r="D78" s="87"/>
      <c r="E78" s="87"/>
      <c r="F78" s="17" t="str">
        <f>$F$12</f>
        <v> </v>
      </c>
      <c r="G78" s="87"/>
      <c r="H78" s="87"/>
      <c r="I78" s="89" t="s">
        <v>24</v>
      </c>
      <c r="J78" s="52" t="str">
        <f>IF($J$12="","",$J$12)</f>
        <v>07.10.2015</v>
      </c>
      <c r="K78" s="87"/>
      <c r="L78" s="132"/>
    </row>
    <row r="79" spans="2:12" s="6" customFormat="1" ht="7.5" customHeight="1">
      <c r="B79" s="86"/>
      <c r="C79" s="87"/>
      <c r="D79" s="87"/>
      <c r="E79" s="87"/>
      <c r="F79" s="87"/>
      <c r="G79" s="87"/>
      <c r="H79" s="87"/>
      <c r="J79" s="87"/>
      <c r="K79" s="87"/>
      <c r="L79" s="132"/>
    </row>
    <row r="80" spans="2:12" s="6" customFormat="1" ht="13.5" customHeight="1">
      <c r="B80" s="86"/>
      <c r="C80" s="19" t="s">
        <v>28</v>
      </c>
      <c r="D80" s="87"/>
      <c r="E80" s="87"/>
      <c r="F80" s="17" t="str">
        <f>$E$15</f>
        <v>Obec Čáslavsko</v>
      </c>
      <c r="G80" s="87"/>
      <c r="H80" s="87"/>
      <c r="I80" s="89" t="s">
        <v>34</v>
      </c>
      <c r="J80" s="17" t="str">
        <f>$E$21</f>
        <v>3e-Projektování Pelhřimov s.r.o.</v>
      </c>
      <c r="K80" s="87"/>
      <c r="L80" s="132"/>
    </row>
    <row r="81" spans="2:12" s="6" customFormat="1" ht="15" customHeight="1">
      <c r="B81" s="86"/>
      <c r="C81" s="19" t="s">
        <v>32</v>
      </c>
      <c r="D81" s="87"/>
      <c r="E81" s="87"/>
      <c r="F81" s="17">
        <f>IF($E$18="","",$E$18)</f>
      </c>
      <c r="G81" s="87"/>
      <c r="H81" s="87"/>
      <c r="J81" s="87"/>
      <c r="K81" s="87"/>
      <c r="L81" s="132"/>
    </row>
    <row r="82" spans="2:12" s="6" customFormat="1" ht="11.25" customHeight="1">
      <c r="B82" s="86"/>
      <c r="C82" s="87"/>
      <c r="D82" s="87"/>
      <c r="E82" s="87"/>
      <c r="F82" s="87"/>
      <c r="G82" s="87"/>
      <c r="H82" s="87"/>
      <c r="J82" s="87"/>
      <c r="K82" s="87"/>
      <c r="L82" s="132"/>
    </row>
    <row r="83" spans="2:20" s="133" customFormat="1" ht="30" customHeight="1">
      <c r="B83" s="134"/>
      <c r="C83" s="135" t="s">
        <v>109</v>
      </c>
      <c r="D83" s="136" t="s">
        <v>57</v>
      </c>
      <c r="E83" s="136" t="s">
        <v>53</v>
      </c>
      <c r="F83" s="136" t="s">
        <v>110</v>
      </c>
      <c r="G83" s="136" t="s">
        <v>111</v>
      </c>
      <c r="H83" s="136" t="s">
        <v>112</v>
      </c>
      <c r="I83" s="137" t="s">
        <v>113</v>
      </c>
      <c r="J83" s="136" t="s">
        <v>114</v>
      </c>
      <c r="K83" s="138" t="s">
        <v>115</v>
      </c>
      <c r="L83" s="139"/>
      <c r="M83" s="58" t="s">
        <v>116</v>
      </c>
      <c r="N83" s="59" t="s">
        <v>42</v>
      </c>
      <c r="O83" s="59" t="s">
        <v>117</v>
      </c>
      <c r="P83" s="59" t="s">
        <v>118</v>
      </c>
      <c r="Q83" s="59" t="s">
        <v>119</v>
      </c>
      <c r="R83" s="59" t="s">
        <v>120</v>
      </c>
      <c r="S83" s="59" t="s">
        <v>121</v>
      </c>
      <c r="T83" s="60" t="s">
        <v>122</v>
      </c>
    </row>
    <row r="84" spans="2:63" s="6" customFormat="1" ht="30" customHeight="1">
      <c r="B84" s="86"/>
      <c r="C84" s="64" t="s">
        <v>98</v>
      </c>
      <c r="D84" s="87"/>
      <c r="E84" s="87"/>
      <c r="F84" s="87"/>
      <c r="G84" s="87"/>
      <c r="H84" s="87"/>
      <c r="J84" s="140">
        <f>$BK$84</f>
        <v>0</v>
      </c>
      <c r="K84" s="87"/>
      <c r="L84" s="132"/>
      <c r="M84" s="141"/>
      <c r="N84" s="94"/>
      <c r="O84" s="94"/>
      <c r="P84" s="142">
        <f>$P$85+$P$138+$P$147+$P$218+$P$223</f>
        <v>0</v>
      </c>
      <c r="Q84" s="94"/>
      <c r="R84" s="142">
        <f>$R$85+$R$138+$R$147+$R$218+$R$223</f>
        <v>40.334326430000004</v>
      </c>
      <c r="S84" s="94"/>
      <c r="T84" s="143">
        <f>$T$85+$T$138+$T$147+$T$218+$T$223</f>
        <v>245.80187999999998</v>
      </c>
      <c r="AT84" s="6" t="s">
        <v>71</v>
      </c>
      <c r="AU84" s="6" t="s">
        <v>99</v>
      </c>
      <c r="BK84" s="144">
        <f>$BK$85+$BK$138+$BK$147+$BK$218+$BK$223</f>
        <v>0</v>
      </c>
    </row>
    <row r="85" spans="2:63" s="145" customFormat="1" ht="38.25" customHeight="1">
      <c r="B85" s="146"/>
      <c r="C85" s="147"/>
      <c r="D85" s="147" t="s">
        <v>71</v>
      </c>
      <c r="E85" s="148" t="s">
        <v>123</v>
      </c>
      <c r="F85" s="148" t="s">
        <v>124</v>
      </c>
      <c r="G85" s="147"/>
      <c r="H85" s="147"/>
      <c r="J85" s="149">
        <f>$BK$85</f>
        <v>0</v>
      </c>
      <c r="K85" s="147"/>
      <c r="L85" s="150"/>
      <c r="M85" s="151"/>
      <c r="N85" s="147"/>
      <c r="O85" s="147"/>
      <c r="P85" s="152">
        <f>SUM($P$86:$P$137)</f>
        <v>0</v>
      </c>
      <c r="Q85" s="147"/>
      <c r="R85" s="152">
        <f>SUM($R$86:$R$137)</f>
        <v>0.07356594</v>
      </c>
      <c r="S85" s="147"/>
      <c r="T85" s="153">
        <f>SUM($T$86:$T$137)</f>
        <v>245.80187999999998</v>
      </c>
      <c r="AR85" s="154" t="s">
        <v>21</v>
      </c>
      <c r="AT85" s="154" t="s">
        <v>71</v>
      </c>
      <c r="AU85" s="154" t="s">
        <v>72</v>
      </c>
      <c r="AY85" s="154" t="s">
        <v>125</v>
      </c>
      <c r="BK85" s="155">
        <f>SUM($BK$86:$BK$137)</f>
        <v>0</v>
      </c>
    </row>
    <row r="86" spans="2:65" s="6" customFormat="1" ht="13.5" customHeight="1">
      <c r="B86" s="86"/>
      <c r="C86" s="156" t="s">
        <v>21</v>
      </c>
      <c r="D86" s="156" t="s">
        <v>127</v>
      </c>
      <c r="E86" s="157" t="s">
        <v>389</v>
      </c>
      <c r="F86" s="158" t="s">
        <v>390</v>
      </c>
      <c r="G86" s="159" t="s">
        <v>214</v>
      </c>
      <c r="H86" s="160">
        <v>422.34</v>
      </c>
      <c r="I86" s="161"/>
      <c r="J86" s="162">
        <f>ROUND($I$86*$H$86,2)</f>
        <v>0</v>
      </c>
      <c r="K86" s="158"/>
      <c r="L86" s="132"/>
      <c r="M86" s="163"/>
      <c r="N86" s="164" t="s">
        <v>43</v>
      </c>
      <c r="O86" s="87"/>
      <c r="P86" s="165">
        <f>$O$86*$H$86</f>
        <v>0</v>
      </c>
      <c r="Q86" s="165">
        <v>0</v>
      </c>
      <c r="R86" s="165">
        <f>$Q$86*$H$86</f>
        <v>0</v>
      </c>
      <c r="S86" s="165">
        <v>0</v>
      </c>
      <c r="T86" s="166">
        <f>$S$86*$H$86</f>
        <v>0</v>
      </c>
      <c r="AR86" s="90" t="s">
        <v>132</v>
      </c>
      <c r="AT86" s="90" t="s">
        <v>127</v>
      </c>
      <c r="AU86" s="90" t="s">
        <v>21</v>
      </c>
      <c r="AY86" s="6" t="s">
        <v>125</v>
      </c>
      <c r="BE86" s="167">
        <f>IF($N$86="základní",$J$86,0)</f>
        <v>0</v>
      </c>
      <c r="BF86" s="167">
        <f>IF($N$86="snížená",$J$86,0)</f>
        <v>0</v>
      </c>
      <c r="BG86" s="167">
        <f>IF($N$86="zákl. přenesená",$J$86,0)</f>
        <v>0</v>
      </c>
      <c r="BH86" s="167">
        <f>IF($N$86="sníž. přenesená",$J$86,0)</f>
        <v>0</v>
      </c>
      <c r="BI86" s="167">
        <f>IF($N$86="nulová",$J$86,0)</f>
        <v>0</v>
      </c>
      <c r="BJ86" s="90" t="s">
        <v>21</v>
      </c>
      <c r="BK86" s="167">
        <f>ROUND($I$86*$H$86,2)</f>
        <v>0</v>
      </c>
      <c r="BL86" s="90" t="s">
        <v>132</v>
      </c>
      <c r="BM86" s="90" t="s">
        <v>391</v>
      </c>
    </row>
    <row r="87" spans="2:47" s="6" customFormat="1" ht="14.25" customHeight="1">
      <c r="B87" s="86"/>
      <c r="C87" s="87"/>
      <c r="D87" s="168" t="s">
        <v>134</v>
      </c>
      <c r="E87" s="87"/>
      <c r="F87" s="169" t="s">
        <v>392</v>
      </c>
      <c r="G87" s="87"/>
      <c r="H87" s="87"/>
      <c r="J87" s="87"/>
      <c r="K87" s="87"/>
      <c r="L87" s="132"/>
      <c r="M87" s="170"/>
      <c r="N87" s="87"/>
      <c r="O87" s="87"/>
      <c r="P87" s="87"/>
      <c r="Q87" s="87"/>
      <c r="R87" s="87"/>
      <c r="S87" s="87"/>
      <c r="T87" s="171"/>
      <c r="AT87" s="6" t="s">
        <v>134</v>
      </c>
      <c r="AU87" s="6" t="s">
        <v>21</v>
      </c>
    </row>
    <row r="88" spans="2:51" s="6" customFormat="1" ht="13.5" customHeight="1">
      <c r="B88" s="172"/>
      <c r="C88" s="173"/>
      <c r="D88" s="174" t="s">
        <v>136</v>
      </c>
      <c r="E88" s="173"/>
      <c r="F88" s="175" t="s">
        <v>393</v>
      </c>
      <c r="G88" s="173"/>
      <c r="H88" s="173"/>
      <c r="J88" s="173"/>
      <c r="K88" s="173"/>
      <c r="L88" s="176"/>
      <c r="M88" s="177"/>
      <c r="N88" s="173"/>
      <c r="O88" s="173"/>
      <c r="P88" s="173"/>
      <c r="Q88" s="173"/>
      <c r="R88" s="173"/>
      <c r="S88" s="173"/>
      <c r="T88" s="178"/>
      <c r="AT88" s="179" t="s">
        <v>136</v>
      </c>
      <c r="AU88" s="179" t="s">
        <v>21</v>
      </c>
      <c r="AV88" s="179" t="s">
        <v>21</v>
      </c>
      <c r="AW88" s="179" t="s">
        <v>99</v>
      </c>
      <c r="AX88" s="179" t="s">
        <v>72</v>
      </c>
      <c r="AY88" s="179" t="s">
        <v>125</v>
      </c>
    </row>
    <row r="89" spans="2:51" s="6" customFormat="1" ht="13.5" customHeight="1">
      <c r="B89" s="180"/>
      <c r="C89" s="181"/>
      <c r="D89" s="174" t="s">
        <v>136</v>
      </c>
      <c r="E89" s="181"/>
      <c r="F89" s="182" t="s">
        <v>394</v>
      </c>
      <c r="G89" s="181"/>
      <c r="H89" s="183">
        <v>422.34</v>
      </c>
      <c r="J89" s="181"/>
      <c r="K89" s="181"/>
      <c r="L89" s="184"/>
      <c r="M89" s="185"/>
      <c r="N89" s="181"/>
      <c r="O89" s="181"/>
      <c r="P89" s="181"/>
      <c r="Q89" s="181"/>
      <c r="R89" s="181"/>
      <c r="S89" s="181"/>
      <c r="T89" s="186"/>
      <c r="AT89" s="187" t="s">
        <v>136</v>
      </c>
      <c r="AU89" s="187" t="s">
        <v>21</v>
      </c>
      <c r="AV89" s="187" t="s">
        <v>80</v>
      </c>
      <c r="AW89" s="187" t="s">
        <v>99</v>
      </c>
      <c r="AX89" s="187" t="s">
        <v>21</v>
      </c>
      <c r="AY89" s="187" t="s">
        <v>125</v>
      </c>
    </row>
    <row r="90" spans="2:65" s="6" customFormat="1" ht="13.5" customHeight="1">
      <c r="B90" s="86"/>
      <c r="C90" s="156" t="s">
        <v>132</v>
      </c>
      <c r="D90" s="156" t="s">
        <v>127</v>
      </c>
      <c r="E90" s="157" t="s">
        <v>395</v>
      </c>
      <c r="F90" s="158" t="s">
        <v>396</v>
      </c>
      <c r="G90" s="159" t="s">
        <v>397</v>
      </c>
      <c r="H90" s="160">
        <v>211.17</v>
      </c>
      <c r="I90" s="161"/>
      <c r="J90" s="162">
        <f>ROUND($I$90*$H$90,2)</f>
        <v>0</v>
      </c>
      <c r="K90" s="158"/>
      <c r="L90" s="132"/>
      <c r="M90" s="163"/>
      <c r="N90" s="164" t="s">
        <v>43</v>
      </c>
      <c r="O90" s="87"/>
      <c r="P90" s="165">
        <f>$O$90*$H$90</f>
        <v>0</v>
      </c>
      <c r="Q90" s="165">
        <v>0</v>
      </c>
      <c r="R90" s="165">
        <f>$Q$90*$H$90</f>
        <v>0</v>
      </c>
      <c r="S90" s="165">
        <v>0.72</v>
      </c>
      <c r="T90" s="166">
        <f>$S$90*$H$90</f>
        <v>152.0424</v>
      </c>
      <c r="AR90" s="90" t="s">
        <v>132</v>
      </c>
      <c r="AT90" s="90" t="s">
        <v>127</v>
      </c>
      <c r="AU90" s="90" t="s">
        <v>21</v>
      </c>
      <c r="AY90" s="6" t="s">
        <v>125</v>
      </c>
      <c r="BE90" s="167">
        <f>IF($N$90="základní",$J$90,0)</f>
        <v>0</v>
      </c>
      <c r="BF90" s="167">
        <f>IF($N$90="snížená",$J$90,0)</f>
        <v>0</v>
      </c>
      <c r="BG90" s="167">
        <f>IF($N$90="zákl. přenesená",$J$90,0)</f>
        <v>0</v>
      </c>
      <c r="BH90" s="167">
        <f>IF($N$90="sníž. přenesená",$J$90,0)</f>
        <v>0</v>
      </c>
      <c r="BI90" s="167">
        <f>IF($N$90="nulová",$J$90,0)</f>
        <v>0</v>
      </c>
      <c r="BJ90" s="90" t="s">
        <v>21</v>
      </c>
      <c r="BK90" s="167">
        <f>ROUND($I$90*$H$90,2)</f>
        <v>0</v>
      </c>
      <c r="BL90" s="90" t="s">
        <v>132</v>
      </c>
      <c r="BM90" s="90" t="s">
        <v>398</v>
      </c>
    </row>
    <row r="91" spans="2:47" s="6" customFormat="1" ht="24.75" customHeight="1">
      <c r="B91" s="86"/>
      <c r="C91" s="87"/>
      <c r="D91" s="168" t="s">
        <v>134</v>
      </c>
      <c r="E91" s="87"/>
      <c r="F91" s="169" t="s">
        <v>399</v>
      </c>
      <c r="G91" s="87"/>
      <c r="H91" s="87"/>
      <c r="J91" s="87"/>
      <c r="K91" s="87"/>
      <c r="L91" s="132"/>
      <c r="M91" s="170"/>
      <c r="N91" s="87"/>
      <c r="O91" s="87"/>
      <c r="P91" s="87"/>
      <c r="Q91" s="87"/>
      <c r="R91" s="87"/>
      <c r="S91" s="87"/>
      <c r="T91" s="171"/>
      <c r="AT91" s="6" t="s">
        <v>134</v>
      </c>
      <c r="AU91" s="6" t="s">
        <v>21</v>
      </c>
    </row>
    <row r="92" spans="2:51" s="6" customFormat="1" ht="13.5" customHeight="1">
      <c r="B92" s="172"/>
      <c r="C92" s="173"/>
      <c r="D92" s="174" t="s">
        <v>136</v>
      </c>
      <c r="E92" s="173"/>
      <c r="F92" s="175" t="s">
        <v>400</v>
      </c>
      <c r="G92" s="173"/>
      <c r="H92" s="173"/>
      <c r="J92" s="173"/>
      <c r="K92" s="173"/>
      <c r="L92" s="176"/>
      <c r="M92" s="177"/>
      <c r="N92" s="173"/>
      <c r="O92" s="173"/>
      <c r="P92" s="173"/>
      <c r="Q92" s="173"/>
      <c r="R92" s="173"/>
      <c r="S92" s="173"/>
      <c r="T92" s="178"/>
      <c r="AT92" s="179" t="s">
        <v>136</v>
      </c>
      <c r="AU92" s="179" t="s">
        <v>21</v>
      </c>
      <c r="AV92" s="179" t="s">
        <v>21</v>
      </c>
      <c r="AW92" s="179" t="s">
        <v>99</v>
      </c>
      <c r="AX92" s="179" t="s">
        <v>72</v>
      </c>
      <c r="AY92" s="179" t="s">
        <v>125</v>
      </c>
    </row>
    <row r="93" spans="2:51" s="6" customFormat="1" ht="13.5" customHeight="1">
      <c r="B93" s="180"/>
      <c r="C93" s="181"/>
      <c r="D93" s="174" t="s">
        <v>136</v>
      </c>
      <c r="E93" s="181"/>
      <c r="F93" s="182" t="s">
        <v>401</v>
      </c>
      <c r="G93" s="181"/>
      <c r="H93" s="183">
        <v>211.17</v>
      </c>
      <c r="J93" s="181"/>
      <c r="K93" s="181"/>
      <c r="L93" s="184"/>
      <c r="M93" s="185"/>
      <c r="N93" s="181"/>
      <c r="O93" s="181"/>
      <c r="P93" s="181"/>
      <c r="Q93" s="181"/>
      <c r="R93" s="181"/>
      <c r="S93" s="181"/>
      <c r="T93" s="186"/>
      <c r="AT93" s="187" t="s">
        <v>136</v>
      </c>
      <c r="AU93" s="187" t="s">
        <v>21</v>
      </c>
      <c r="AV93" s="187" t="s">
        <v>80</v>
      </c>
      <c r="AW93" s="187" t="s">
        <v>99</v>
      </c>
      <c r="AX93" s="187" t="s">
        <v>21</v>
      </c>
      <c r="AY93" s="187" t="s">
        <v>125</v>
      </c>
    </row>
    <row r="94" spans="2:65" s="6" customFormat="1" ht="13.5" customHeight="1">
      <c r="B94" s="86"/>
      <c r="C94" s="156" t="s">
        <v>146</v>
      </c>
      <c r="D94" s="156" t="s">
        <v>127</v>
      </c>
      <c r="E94" s="157" t="s">
        <v>402</v>
      </c>
      <c r="F94" s="158" t="s">
        <v>403</v>
      </c>
      <c r="G94" s="159" t="s">
        <v>397</v>
      </c>
      <c r="H94" s="160">
        <v>211.17</v>
      </c>
      <c r="I94" s="161"/>
      <c r="J94" s="162">
        <f>ROUND($I$94*$H$94,2)</f>
        <v>0</v>
      </c>
      <c r="K94" s="158"/>
      <c r="L94" s="132"/>
      <c r="M94" s="163"/>
      <c r="N94" s="164" t="s">
        <v>43</v>
      </c>
      <c r="O94" s="87"/>
      <c r="P94" s="165">
        <f>$O$94*$H$94</f>
        <v>0</v>
      </c>
      <c r="Q94" s="165">
        <v>0</v>
      </c>
      <c r="R94" s="165">
        <f>$Q$94*$H$94</f>
        <v>0</v>
      </c>
      <c r="S94" s="165">
        <v>0.316</v>
      </c>
      <c r="T94" s="166">
        <f>$S$94*$H$94</f>
        <v>66.72972</v>
      </c>
      <c r="AR94" s="90" t="s">
        <v>132</v>
      </c>
      <c r="AT94" s="90" t="s">
        <v>127</v>
      </c>
      <c r="AU94" s="90" t="s">
        <v>21</v>
      </c>
      <c r="AY94" s="6" t="s">
        <v>125</v>
      </c>
      <c r="BE94" s="167">
        <f>IF($N$94="základní",$J$94,0)</f>
        <v>0</v>
      </c>
      <c r="BF94" s="167">
        <f>IF($N$94="snížená",$J$94,0)</f>
        <v>0</v>
      </c>
      <c r="BG94" s="167">
        <f>IF($N$94="zákl. přenesená",$J$94,0)</f>
        <v>0</v>
      </c>
      <c r="BH94" s="167">
        <f>IF($N$94="sníž. přenesená",$J$94,0)</f>
        <v>0</v>
      </c>
      <c r="BI94" s="167">
        <f>IF($N$94="nulová",$J$94,0)</f>
        <v>0</v>
      </c>
      <c r="BJ94" s="90" t="s">
        <v>21</v>
      </c>
      <c r="BK94" s="167">
        <f>ROUND($I$94*$H$94,2)</f>
        <v>0</v>
      </c>
      <c r="BL94" s="90" t="s">
        <v>132</v>
      </c>
      <c r="BM94" s="90" t="s">
        <v>404</v>
      </c>
    </row>
    <row r="95" spans="2:47" s="6" customFormat="1" ht="24.75" customHeight="1">
      <c r="B95" s="86"/>
      <c r="C95" s="87"/>
      <c r="D95" s="168" t="s">
        <v>134</v>
      </c>
      <c r="E95" s="87"/>
      <c r="F95" s="169" t="s">
        <v>405</v>
      </c>
      <c r="G95" s="87"/>
      <c r="H95" s="87"/>
      <c r="J95" s="87"/>
      <c r="K95" s="87"/>
      <c r="L95" s="132"/>
      <c r="M95" s="170"/>
      <c r="N95" s="87"/>
      <c r="O95" s="87"/>
      <c r="P95" s="87"/>
      <c r="Q95" s="87"/>
      <c r="R95" s="87"/>
      <c r="S95" s="87"/>
      <c r="T95" s="171"/>
      <c r="AT95" s="6" t="s">
        <v>134</v>
      </c>
      <c r="AU95" s="6" t="s">
        <v>21</v>
      </c>
    </row>
    <row r="96" spans="2:51" s="6" customFormat="1" ht="13.5" customHeight="1">
      <c r="B96" s="172"/>
      <c r="C96" s="173"/>
      <c r="D96" s="174" t="s">
        <v>136</v>
      </c>
      <c r="E96" s="173"/>
      <c r="F96" s="175" t="s">
        <v>400</v>
      </c>
      <c r="G96" s="173"/>
      <c r="H96" s="173"/>
      <c r="J96" s="173"/>
      <c r="K96" s="173"/>
      <c r="L96" s="176"/>
      <c r="M96" s="177"/>
      <c r="N96" s="173"/>
      <c r="O96" s="173"/>
      <c r="P96" s="173"/>
      <c r="Q96" s="173"/>
      <c r="R96" s="173"/>
      <c r="S96" s="173"/>
      <c r="T96" s="178"/>
      <c r="AT96" s="179" t="s">
        <v>136</v>
      </c>
      <c r="AU96" s="179" t="s">
        <v>21</v>
      </c>
      <c r="AV96" s="179" t="s">
        <v>21</v>
      </c>
      <c r="AW96" s="179" t="s">
        <v>99</v>
      </c>
      <c r="AX96" s="179" t="s">
        <v>72</v>
      </c>
      <c r="AY96" s="179" t="s">
        <v>125</v>
      </c>
    </row>
    <row r="97" spans="2:51" s="6" customFormat="1" ht="13.5" customHeight="1">
      <c r="B97" s="180"/>
      <c r="C97" s="181"/>
      <c r="D97" s="174" t="s">
        <v>136</v>
      </c>
      <c r="E97" s="181"/>
      <c r="F97" s="182" t="s">
        <v>401</v>
      </c>
      <c r="G97" s="181"/>
      <c r="H97" s="183">
        <v>211.17</v>
      </c>
      <c r="J97" s="181"/>
      <c r="K97" s="181"/>
      <c r="L97" s="184"/>
      <c r="M97" s="185"/>
      <c r="N97" s="181"/>
      <c r="O97" s="181"/>
      <c r="P97" s="181"/>
      <c r="Q97" s="181"/>
      <c r="R97" s="181"/>
      <c r="S97" s="181"/>
      <c r="T97" s="186"/>
      <c r="AT97" s="187" t="s">
        <v>136</v>
      </c>
      <c r="AU97" s="187" t="s">
        <v>21</v>
      </c>
      <c r="AV97" s="187" t="s">
        <v>80</v>
      </c>
      <c r="AW97" s="187" t="s">
        <v>99</v>
      </c>
      <c r="AX97" s="187" t="s">
        <v>21</v>
      </c>
      <c r="AY97" s="187" t="s">
        <v>125</v>
      </c>
    </row>
    <row r="98" spans="2:65" s="6" customFormat="1" ht="13.5" customHeight="1">
      <c r="B98" s="86"/>
      <c r="C98" s="156" t="s">
        <v>80</v>
      </c>
      <c r="D98" s="156" t="s">
        <v>127</v>
      </c>
      <c r="E98" s="157" t="s">
        <v>406</v>
      </c>
      <c r="F98" s="158" t="s">
        <v>407</v>
      </c>
      <c r="G98" s="159" t="s">
        <v>397</v>
      </c>
      <c r="H98" s="160">
        <v>211.17</v>
      </c>
      <c r="I98" s="161"/>
      <c r="J98" s="162">
        <f>ROUND($I$98*$H$98,2)</f>
        <v>0</v>
      </c>
      <c r="K98" s="158"/>
      <c r="L98" s="132"/>
      <c r="M98" s="163"/>
      <c r="N98" s="164" t="s">
        <v>43</v>
      </c>
      <c r="O98" s="87"/>
      <c r="P98" s="165">
        <f>$O$98*$H$98</f>
        <v>0</v>
      </c>
      <c r="Q98" s="165">
        <v>1E-05</v>
      </c>
      <c r="R98" s="165">
        <f>$Q$98*$H$98</f>
        <v>0.0021117</v>
      </c>
      <c r="S98" s="165">
        <v>0.128</v>
      </c>
      <c r="T98" s="166">
        <f>$S$98*$H$98</f>
        <v>27.02976</v>
      </c>
      <c r="AR98" s="90" t="s">
        <v>132</v>
      </c>
      <c r="AT98" s="90" t="s">
        <v>127</v>
      </c>
      <c r="AU98" s="90" t="s">
        <v>21</v>
      </c>
      <c r="AY98" s="6" t="s">
        <v>125</v>
      </c>
      <c r="BE98" s="167">
        <f>IF($N$98="základní",$J$98,0)</f>
        <v>0</v>
      </c>
      <c r="BF98" s="167">
        <f>IF($N$98="snížená",$J$98,0)</f>
        <v>0</v>
      </c>
      <c r="BG98" s="167">
        <f>IF($N$98="zákl. přenesená",$J$98,0)</f>
        <v>0</v>
      </c>
      <c r="BH98" s="167">
        <f>IF($N$98="sníž. přenesená",$J$98,0)</f>
        <v>0</v>
      </c>
      <c r="BI98" s="167">
        <f>IF($N$98="nulová",$J$98,0)</f>
        <v>0</v>
      </c>
      <c r="BJ98" s="90" t="s">
        <v>21</v>
      </c>
      <c r="BK98" s="167">
        <f>ROUND($I$98*$H$98,2)</f>
        <v>0</v>
      </c>
      <c r="BL98" s="90" t="s">
        <v>132</v>
      </c>
      <c r="BM98" s="90" t="s">
        <v>408</v>
      </c>
    </row>
    <row r="99" spans="2:47" s="6" customFormat="1" ht="24.75" customHeight="1">
      <c r="B99" s="86"/>
      <c r="C99" s="87"/>
      <c r="D99" s="168" t="s">
        <v>134</v>
      </c>
      <c r="E99" s="87"/>
      <c r="F99" s="169" t="s">
        <v>409</v>
      </c>
      <c r="G99" s="87"/>
      <c r="H99" s="87"/>
      <c r="J99" s="87"/>
      <c r="K99" s="87"/>
      <c r="L99" s="132"/>
      <c r="M99" s="170"/>
      <c r="N99" s="87"/>
      <c r="O99" s="87"/>
      <c r="P99" s="87"/>
      <c r="Q99" s="87"/>
      <c r="R99" s="87"/>
      <c r="S99" s="87"/>
      <c r="T99" s="171"/>
      <c r="AT99" s="6" t="s">
        <v>134</v>
      </c>
      <c r="AU99" s="6" t="s">
        <v>21</v>
      </c>
    </row>
    <row r="100" spans="2:51" s="6" customFormat="1" ht="13.5" customHeight="1">
      <c r="B100" s="172"/>
      <c r="C100" s="173"/>
      <c r="D100" s="174" t="s">
        <v>136</v>
      </c>
      <c r="E100" s="173"/>
      <c r="F100" s="175" t="s">
        <v>400</v>
      </c>
      <c r="G100" s="173"/>
      <c r="H100" s="173"/>
      <c r="J100" s="173"/>
      <c r="K100" s="173"/>
      <c r="L100" s="176"/>
      <c r="M100" s="177"/>
      <c r="N100" s="173"/>
      <c r="O100" s="173"/>
      <c r="P100" s="173"/>
      <c r="Q100" s="173"/>
      <c r="R100" s="173"/>
      <c r="S100" s="173"/>
      <c r="T100" s="178"/>
      <c r="AT100" s="179" t="s">
        <v>136</v>
      </c>
      <c r="AU100" s="179" t="s">
        <v>21</v>
      </c>
      <c r="AV100" s="179" t="s">
        <v>21</v>
      </c>
      <c r="AW100" s="179" t="s">
        <v>99</v>
      </c>
      <c r="AX100" s="179" t="s">
        <v>72</v>
      </c>
      <c r="AY100" s="179" t="s">
        <v>125</v>
      </c>
    </row>
    <row r="101" spans="2:51" s="6" customFormat="1" ht="13.5" customHeight="1">
      <c r="B101" s="180"/>
      <c r="C101" s="181"/>
      <c r="D101" s="174" t="s">
        <v>136</v>
      </c>
      <c r="E101" s="181"/>
      <c r="F101" s="182" t="s">
        <v>401</v>
      </c>
      <c r="G101" s="181"/>
      <c r="H101" s="183">
        <v>211.17</v>
      </c>
      <c r="J101" s="181"/>
      <c r="K101" s="181"/>
      <c r="L101" s="184"/>
      <c r="M101" s="185"/>
      <c r="N101" s="181"/>
      <c r="O101" s="181"/>
      <c r="P101" s="181"/>
      <c r="Q101" s="181"/>
      <c r="R101" s="181"/>
      <c r="S101" s="181"/>
      <c r="T101" s="186"/>
      <c r="AT101" s="187" t="s">
        <v>136</v>
      </c>
      <c r="AU101" s="187" t="s">
        <v>21</v>
      </c>
      <c r="AV101" s="187" t="s">
        <v>80</v>
      </c>
      <c r="AW101" s="187" t="s">
        <v>99</v>
      </c>
      <c r="AX101" s="187" t="s">
        <v>21</v>
      </c>
      <c r="AY101" s="187" t="s">
        <v>125</v>
      </c>
    </row>
    <row r="102" spans="2:65" s="6" customFormat="1" ht="13.5" customHeight="1">
      <c r="B102" s="86"/>
      <c r="C102" s="156" t="s">
        <v>198</v>
      </c>
      <c r="D102" s="156" t="s">
        <v>127</v>
      </c>
      <c r="E102" s="157" t="s">
        <v>410</v>
      </c>
      <c r="F102" s="158" t="s">
        <v>411</v>
      </c>
      <c r="G102" s="159" t="s">
        <v>130</v>
      </c>
      <c r="H102" s="160">
        <v>82.368</v>
      </c>
      <c r="I102" s="161"/>
      <c r="J102" s="162">
        <f>ROUND($I$102*$H$102,2)</f>
        <v>0</v>
      </c>
      <c r="K102" s="158"/>
      <c r="L102" s="132"/>
      <c r="M102" s="163"/>
      <c r="N102" s="164" t="s">
        <v>43</v>
      </c>
      <c r="O102" s="87"/>
      <c r="P102" s="165">
        <f>$O$102*$H$102</f>
        <v>0</v>
      </c>
      <c r="Q102" s="165">
        <v>0</v>
      </c>
      <c r="R102" s="165">
        <f>$Q$102*$H$102</f>
        <v>0</v>
      </c>
      <c r="S102" s="165">
        <v>0</v>
      </c>
      <c r="T102" s="166">
        <f>$S$102*$H$102</f>
        <v>0</v>
      </c>
      <c r="AR102" s="90" t="s">
        <v>132</v>
      </c>
      <c r="AT102" s="90" t="s">
        <v>127</v>
      </c>
      <c r="AU102" s="90" t="s">
        <v>21</v>
      </c>
      <c r="AY102" s="6" t="s">
        <v>125</v>
      </c>
      <c r="BE102" s="167">
        <f>IF($N$102="základní",$J$102,0)</f>
        <v>0</v>
      </c>
      <c r="BF102" s="167">
        <f>IF($N$102="snížená",$J$102,0)</f>
        <v>0</v>
      </c>
      <c r="BG102" s="167">
        <f>IF($N$102="zákl. přenesená",$J$102,0)</f>
        <v>0</v>
      </c>
      <c r="BH102" s="167">
        <f>IF($N$102="sníž. přenesená",$J$102,0)</f>
        <v>0</v>
      </c>
      <c r="BI102" s="167">
        <f>IF($N$102="nulová",$J$102,0)</f>
        <v>0</v>
      </c>
      <c r="BJ102" s="90" t="s">
        <v>21</v>
      </c>
      <c r="BK102" s="167">
        <f>ROUND($I$102*$H$102,2)</f>
        <v>0</v>
      </c>
      <c r="BL102" s="90" t="s">
        <v>132</v>
      </c>
      <c r="BM102" s="90" t="s">
        <v>412</v>
      </c>
    </row>
    <row r="103" spans="2:47" s="6" customFormat="1" ht="24.75" customHeight="1">
      <c r="B103" s="86"/>
      <c r="C103" s="87"/>
      <c r="D103" s="168" t="s">
        <v>134</v>
      </c>
      <c r="E103" s="87"/>
      <c r="F103" s="169" t="s">
        <v>413</v>
      </c>
      <c r="G103" s="87"/>
      <c r="H103" s="87"/>
      <c r="J103" s="87"/>
      <c r="K103" s="87"/>
      <c r="L103" s="132"/>
      <c r="M103" s="170"/>
      <c r="N103" s="87"/>
      <c r="O103" s="87"/>
      <c r="P103" s="87"/>
      <c r="Q103" s="87"/>
      <c r="R103" s="87"/>
      <c r="S103" s="87"/>
      <c r="T103" s="171"/>
      <c r="AT103" s="6" t="s">
        <v>134</v>
      </c>
      <c r="AU103" s="6" t="s">
        <v>21</v>
      </c>
    </row>
    <row r="104" spans="2:51" s="6" customFormat="1" ht="13.5" customHeight="1">
      <c r="B104" s="172"/>
      <c r="C104" s="173"/>
      <c r="D104" s="174" t="s">
        <v>136</v>
      </c>
      <c r="E104" s="173"/>
      <c r="F104" s="175" t="s">
        <v>414</v>
      </c>
      <c r="G104" s="173"/>
      <c r="H104" s="173"/>
      <c r="J104" s="173"/>
      <c r="K104" s="173"/>
      <c r="L104" s="176"/>
      <c r="M104" s="177"/>
      <c r="N104" s="173"/>
      <c r="O104" s="173"/>
      <c r="P104" s="173"/>
      <c r="Q104" s="173"/>
      <c r="R104" s="173"/>
      <c r="S104" s="173"/>
      <c r="T104" s="178"/>
      <c r="AT104" s="179" t="s">
        <v>136</v>
      </c>
      <c r="AU104" s="179" t="s">
        <v>21</v>
      </c>
      <c r="AV104" s="179" t="s">
        <v>21</v>
      </c>
      <c r="AW104" s="179" t="s">
        <v>99</v>
      </c>
      <c r="AX104" s="179" t="s">
        <v>72</v>
      </c>
      <c r="AY104" s="179" t="s">
        <v>125</v>
      </c>
    </row>
    <row r="105" spans="2:51" s="6" customFormat="1" ht="13.5" customHeight="1">
      <c r="B105" s="180"/>
      <c r="C105" s="181"/>
      <c r="D105" s="174" t="s">
        <v>136</v>
      </c>
      <c r="E105" s="181"/>
      <c r="F105" s="182" t="s">
        <v>415</v>
      </c>
      <c r="G105" s="181"/>
      <c r="H105" s="183">
        <v>82.368</v>
      </c>
      <c r="J105" s="181"/>
      <c r="K105" s="181"/>
      <c r="L105" s="184"/>
      <c r="M105" s="185"/>
      <c r="N105" s="181"/>
      <c r="O105" s="181"/>
      <c r="P105" s="181"/>
      <c r="Q105" s="181"/>
      <c r="R105" s="181"/>
      <c r="S105" s="181"/>
      <c r="T105" s="186"/>
      <c r="AT105" s="187" t="s">
        <v>136</v>
      </c>
      <c r="AU105" s="187" t="s">
        <v>21</v>
      </c>
      <c r="AV105" s="187" t="s">
        <v>80</v>
      </c>
      <c r="AW105" s="187" t="s">
        <v>99</v>
      </c>
      <c r="AX105" s="187" t="s">
        <v>21</v>
      </c>
      <c r="AY105" s="187" t="s">
        <v>125</v>
      </c>
    </row>
    <row r="106" spans="2:65" s="6" customFormat="1" ht="13.5" customHeight="1">
      <c r="B106" s="86"/>
      <c r="C106" s="156" t="s">
        <v>205</v>
      </c>
      <c r="D106" s="156" t="s">
        <v>127</v>
      </c>
      <c r="E106" s="157" t="s">
        <v>147</v>
      </c>
      <c r="F106" s="158" t="s">
        <v>148</v>
      </c>
      <c r="G106" s="159" t="s">
        <v>130</v>
      </c>
      <c r="H106" s="160">
        <v>16.474</v>
      </c>
      <c r="I106" s="161"/>
      <c r="J106" s="162">
        <f>ROUND($I$106*$H$106,2)</f>
        <v>0</v>
      </c>
      <c r="K106" s="158"/>
      <c r="L106" s="132"/>
      <c r="M106" s="163"/>
      <c r="N106" s="164" t="s">
        <v>43</v>
      </c>
      <c r="O106" s="87"/>
      <c r="P106" s="165">
        <f>$O$106*$H$106</f>
        <v>0</v>
      </c>
      <c r="Q106" s="165">
        <v>0</v>
      </c>
      <c r="R106" s="165">
        <f>$Q$106*$H$106</f>
        <v>0</v>
      </c>
      <c r="S106" s="165">
        <v>0</v>
      </c>
      <c r="T106" s="166">
        <f>$S$106*$H$106</f>
        <v>0</v>
      </c>
      <c r="AR106" s="90" t="s">
        <v>132</v>
      </c>
      <c r="AT106" s="90" t="s">
        <v>127</v>
      </c>
      <c r="AU106" s="90" t="s">
        <v>21</v>
      </c>
      <c r="AY106" s="6" t="s">
        <v>125</v>
      </c>
      <c r="BE106" s="167">
        <f>IF($N$106="základní",$J$106,0)</f>
        <v>0</v>
      </c>
      <c r="BF106" s="167">
        <f>IF($N$106="snížená",$J$106,0)</f>
        <v>0</v>
      </c>
      <c r="BG106" s="167">
        <f>IF($N$106="zákl. přenesená",$J$106,0)</f>
        <v>0</v>
      </c>
      <c r="BH106" s="167">
        <f>IF($N$106="sníž. přenesená",$J$106,0)</f>
        <v>0</v>
      </c>
      <c r="BI106" s="167">
        <f>IF($N$106="nulová",$J$106,0)</f>
        <v>0</v>
      </c>
      <c r="BJ106" s="90" t="s">
        <v>21</v>
      </c>
      <c r="BK106" s="167">
        <f>ROUND($I$106*$H$106,2)</f>
        <v>0</v>
      </c>
      <c r="BL106" s="90" t="s">
        <v>132</v>
      </c>
      <c r="BM106" s="90" t="s">
        <v>416</v>
      </c>
    </row>
    <row r="107" spans="2:47" s="6" customFormat="1" ht="24.75" customHeight="1">
      <c r="B107" s="86"/>
      <c r="C107" s="87"/>
      <c r="D107" s="168" t="s">
        <v>134</v>
      </c>
      <c r="E107" s="87"/>
      <c r="F107" s="169" t="s">
        <v>150</v>
      </c>
      <c r="G107" s="87"/>
      <c r="H107" s="87"/>
      <c r="J107" s="87"/>
      <c r="K107" s="87"/>
      <c r="L107" s="132"/>
      <c r="M107" s="170"/>
      <c r="N107" s="87"/>
      <c r="O107" s="87"/>
      <c r="P107" s="87"/>
      <c r="Q107" s="87"/>
      <c r="R107" s="87"/>
      <c r="S107" s="87"/>
      <c r="T107" s="171"/>
      <c r="AT107" s="6" t="s">
        <v>134</v>
      </c>
      <c r="AU107" s="6" t="s">
        <v>21</v>
      </c>
    </row>
    <row r="108" spans="2:51" s="6" customFormat="1" ht="13.5" customHeight="1">
      <c r="B108" s="172"/>
      <c r="C108" s="173"/>
      <c r="D108" s="174" t="s">
        <v>136</v>
      </c>
      <c r="E108" s="173"/>
      <c r="F108" s="175" t="s">
        <v>151</v>
      </c>
      <c r="G108" s="173"/>
      <c r="H108" s="173"/>
      <c r="J108" s="173"/>
      <c r="K108" s="173"/>
      <c r="L108" s="176"/>
      <c r="M108" s="177"/>
      <c r="N108" s="173"/>
      <c r="O108" s="173"/>
      <c r="P108" s="173"/>
      <c r="Q108" s="173"/>
      <c r="R108" s="173"/>
      <c r="S108" s="173"/>
      <c r="T108" s="178"/>
      <c r="AT108" s="179" t="s">
        <v>136</v>
      </c>
      <c r="AU108" s="179" t="s">
        <v>21</v>
      </c>
      <c r="AV108" s="179" t="s">
        <v>21</v>
      </c>
      <c r="AW108" s="179" t="s">
        <v>99</v>
      </c>
      <c r="AX108" s="179" t="s">
        <v>72</v>
      </c>
      <c r="AY108" s="179" t="s">
        <v>125</v>
      </c>
    </row>
    <row r="109" spans="2:51" s="6" customFormat="1" ht="13.5" customHeight="1">
      <c r="B109" s="180"/>
      <c r="C109" s="181"/>
      <c r="D109" s="174" t="s">
        <v>136</v>
      </c>
      <c r="E109" s="181"/>
      <c r="F109" s="182" t="s">
        <v>417</v>
      </c>
      <c r="G109" s="181"/>
      <c r="H109" s="183">
        <v>16.474</v>
      </c>
      <c r="J109" s="181"/>
      <c r="K109" s="181"/>
      <c r="L109" s="184"/>
      <c r="M109" s="185"/>
      <c r="N109" s="181"/>
      <c r="O109" s="181"/>
      <c r="P109" s="181"/>
      <c r="Q109" s="181"/>
      <c r="R109" s="181"/>
      <c r="S109" s="181"/>
      <c r="T109" s="186"/>
      <c r="AT109" s="187" t="s">
        <v>136</v>
      </c>
      <c r="AU109" s="187" t="s">
        <v>21</v>
      </c>
      <c r="AV109" s="187" t="s">
        <v>80</v>
      </c>
      <c r="AW109" s="187" t="s">
        <v>99</v>
      </c>
      <c r="AX109" s="187" t="s">
        <v>21</v>
      </c>
      <c r="AY109" s="187" t="s">
        <v>125</v>
      </c>
    </row>
    <row r="110" spans="2:65" s="6" customFormat="1" ht="13.5" customHeight="1">
      <c r="B110" s="86"/>
      <c r="C110" s="156" t="s">
        <v>418</v>
      </c>
      <c r="D110" s="156" t="s">
        <v>127</v>
      </c>
      <c r="E110" s="157" t="s">
        <v>419</v>
      </c>
      <c r="F110" s="158" t="s">
        <v>420</v>
      </c>
      <c r="G110" s="159" t="s">
        <v>130</v>
      </c>
      <c r="H110" s="160">
        <v>20.592</v>
      </c>
      <c r="I110" s="161"/>
      <c r="J110" s="162">
        <f>ROUND($I$110*$H$110,2)</f>
        <v>0</v>
      </c>
      <c r="K110" s="158"/>
      <c r="L110" s="132"/>
      <c r="M110" s="163"/>
      <c r="N110" s="164" t="s">
        <v>43</v>
      </c>
      <c r="O110" s="87"/>
      <c r="P110" s="165">
        <f>$O$110*$H$110</f>
        <v>0</v>
      </c>
      <c r="Q110" s="165">
        <v>0</v>
      </c>
      <c r="R110" s="165">
        <f>$Q$110*$H$110</f>
        <v>0</v>
      </c>
      <c r="S110" s="165">
        <v>0</v>
      </c>
      <c r="T110" s="166">
        <f>$S$110*$H$110</f>
        <v>0</v>
      </c>
      <c r="AR110" s="90" t="s">
        <v>132</v>
      </c>
      <c r="AT110" s="90" t="s">
        <v>127</v>
      </c>
      <c r="AU110" s="90" t="s">
        <v>21</v>
      </c>
      <c r="AY110" s="6" t="s">
        <v>125</v>
      </c>
      <c r="BE110" s="167">
        <f>IF($N$110="základní",$J$110,0)</f>
        <v>0</v>
      </c>
      <c r="BF110" s="167">
        <f>IF($N$110="snížená",$J$110,0)</f>
        <v>0</v>
      </c>
      <c r="BG110" s="167">
        <f>IF($N$110="zákl. přenesená",$J$110,0)</f>
        <v>0</v>
      </c>
      <c r="BH110" s="167">
        <f>IF($N$110="sníž. přenesená",$J$110,0)</f>
        <v>0</v>
      </c>
      <c r="BI110" s="167">
        <f>IF($N$110="nulová",$J$110,0)</f>
        <v>0</v>
      </c>
      <c r="BJ110" s="90" t="s">
        <v>21</v>
      </c>
      <c r="BK110" s="167">
        <f>ROUND($I$110*$H$110,2)</f>
        <v>0</v>
      </c>
      <c r="BL110" s="90" t="s">
        <v>132</v>
      </c>
      <c r="BM110" s="90" t="s">
        <v>421</v>
      </c>
    </row>
    <row r="111" spans="2:47" s="6" customFormat="1" ht="24.75" customHeight="1">
      <c r="B111" s="86"/>
      <c r="C111" s="87"/>
      <c r="D111" s="168" t="s">
        <v>134</v>
      </c>
      <c r="E111" s="87"/>
      <c r="F111" s="169" t="s">
        <v>422</v>
      </c>
      <c r="G111" s="87"/>
      <c r="H111" s="87"/>
      <c r="J111" s="87"/>
      <c r="K111" s="87"/>
      <c r="L111" s="132"/>
      <c r="M111" s="170"/>
      <c r="N111" s="87"/>
      <c r="O111" s="87"/>
      <c r="P111" s="87"/>
      <c r="Q111" s="87"/>
      <c r="R111" s="87"/>
      <c r="S111" s="87"/>
      <c r="T111" s="171"/>
      <c r="AT111" s="6" t="s">
        <v>134</v>
      </c>
      <c r="AU111" s="6" t="s">
        <v>21</v>
      </c>
    </row>
    <row r="112" spans="2:51" s="6" customFormat="1" ht="13.5" customHeight="1">
      <c r="B112" s="172"/>
      <c r="C112" s="173"/>
      <c r="D112" s="174" t="s">
        <v>136</v>
      </c>
      <c r="E112" s="173"/>
      <c r="F112" s="175" t="s">
        <v>423</v>
      </c>
      <c r="G112" s="173"/>
      <c r="H112" s="173"/>
      <c r="J112" s="173"/>
      <c r="K112" s="173"/>
      <c r="L112" s="176"/>
      <c r="M112" s="177"/>
      <c r="N112" s="173"/>
      <c r="O112" s="173"/>
      <c r="P112" s="173"/>
      <c r="Q112" s="173"/>
      <c r="R112" s="173"/>
      <c r="S112" s="173"/>
      <c r="T112" s="178"/>
      <c r="AT112" s="179" t="s">
        <v>136</v>
      </c>
      <c r="AU112" s="179" t="s">
        <v>21</v>
      </c>
      <c r="AV112" s="179" t="s">
        <v>21</v>
      </c>
      <c r="AW112" s="179" t="s">
        <v>99</v>
      </c>
      <c r="AX112" s="179" t="s">
        <v>72</v>
      </c>
      <c r="AY112" s="179" t="s">
        <v>125</v>
      </c>
    </row>
    <row r="113" spans="2:51" s="6" customFormat="1" ht="13.5" customHeight="1">
      <c r="B113" s="180"/>
      <c r="C113" s="181"/>
      <c r="D113" s="174" t="s">
        <v>136</v>
      </c>
      <c r="E113" s="181"/>
      <c r="F113" s="182" t="s">
        <v>424</v>
      </c>
      <c r="G113" s="181"/>
      <c r="H113" s="183">
        <v>20.592</v>
      </c>
      <c r="J113" s="181"/>
      <c r="K113" s="181"/>
      <c r="L113" s="184"/>
      <c r="M113" s="185"/>
      <c r="N113" s="181"/>
      <c r="O113" s="181"/>
      <c r="P113" s="181"/>
      <c r="Q113" s="181"/>
      <c r="R113" s="181"/>
      <c r="S113" s="181"/>
      <c r="T113" s="186"/>
      <c r="AT113" s="187" t="s">
        <v>136</v>
      </c>
      <c r="AU113" s="187" t="s">
        <v>21</v>
      </c>
      <c r="AV113" s="187" t="s">
        <v>80</v>
      </c>
      <c r="AW113" s="187" t="s">
        <v>99</v>
      </c>
      <c r="AX113" s="187" t="s">
        <v>21</v>
      </c>
      <c r="AY113" s="187" t="s">
        <v>125</v>
      </c>
    </row>
    <row r="114" spans="2:65" s="6" customFormat="1" ht="13.5" customHeight="1">
      <c r="B114" s="86"/>
      <c r="C114" s="156" t="s">
        <v>8</v>
      </c>
      <c r="D114" s="156" t="s">
        <v>127</v>
      </c>
      <c r="E114" s="157" t="s">
        <v>161</v>
      </c>
      <c r="F114" s="158" t="s">
        <v>162</v>
      </c>
      <c r="G114" s="159" t="s">
        <v>130</v>
      </c>
      <c r="H114" s="160">
        <v>4.118</v>
      </c>
      <c r="I114" s="161"/>
      <c r="J114" s="162">
        <f>ROUND($I$114*$H$114,2)</f>
        <v>0</v>
      </c>
      <c r="K114" s="158"/>
      <c r="L114" s="132"/>
      <c r="M114" s="163"/>
      <c r="N114" s="164" t="s">
        <v>43</v>
      </c>
      <c r="O114" s="87"/>
      <c r="P114" s="165">
        <f>$O$114*$H$114</f>
        <v>0</v>
      </c>
      <c r="Q114" s="165">
        <v>0</v>
      </c>
      <c r="R114" s="165">
        <f>$Q$114*$H$114</f>
        <v>0</v>
      </c>
      <c r="S114" s="165">
        <v>0</v>
      </c>
      <c r="T114" s="166">
        <f>$S$114*$H$114</f>
        <v>0</v>
      </c>
      <c r="AR114" s="90" t="s">
        <v>132</v>
      </c>
      <c r="AT114" s="90" t="s">
        <v>127</v>
      </c>
      <c r="AU114" s="90" t="s">
        <v>21</v>
      </c>
      <c r="AY114" s="6" t="s">
        <v>125</v>
      </c>
      <c r="BE114" s="167">
        <f>IF($N$114="základní",$J$114,0)</f>
        <v>0</v>
      </c>
      <c r="BF114" s="167">
        <f>IF($N$114="snížená",$J$114,0)</f>
        <v>0</v>
      </c>
      <c r="BG114" s="167">
        <f>IF($N$114="zákl. přenesená",$J$114,0)</f>
        <v>0</v>
      </c>
      <c r="BH114" s="167">
        <f>IF($N$114="sníž. přenesená",$J$114,0)</f>
        <v>0</v>
      </c>
      <c r="BI114" s="167">
        <f>IF($N$114="nulová",$J$114,0)</f>
        <v>0</v>
      </c>
      <c r="BJ114" s="90" t="s">
        <v>21</v>
      </c>
      <c r="BK114" s="167">
        <f>ROUND($I$114*$H$114,2)</f>
        <v>0</v>
      </c>
      <c r="BL114" s="90" t="s">
        <v>132</v>
      </c>
      <c r="BM114" s="90" t="s">
        <v>425</v>
      </c>
    </row>
    <row r="115" spans="2:47" s="6" customFormat="1" ht="24.75" customHeight="1">
      <c r="B115" s="86"/>
      <c r="C115" s="87"/>
      <c r="D115" s="168" t="s">
        <v>134</v>
      </c>
      <c r="E115" s="87"/>
      <c r="F115" s="169" t="s">
        <v>164</v>
      </c>
      <c r="G115" s="87"/>
      <c r="H115" s="87"/>
      <c r="J115" s="87"/>
      <c r="K115" s="87"/>
      <c r="L115" s="132"/>
      <c r="M115" s="170"/>
      <c r="N115" s="87"/>
      <c r="O115" s="87"/>
      <c r="P115" s="87"/>
      <c r="Q115" s="87"/>
      <c r="R115" s="87"/>
      <c r="S115" s="87"/>
      <c r="T115" s="171"/>
      <c r="AT115" s="6" t="s">
        <v>134</v>
      </c>
      <c r="AU115" s="6" t="s">
        <v>21</v>
      </c>
    </row>
    <row r="116" spans="2:51" s="6" customFormat="1" ht="13.5" customHeight="1">
      <c r="B116" s="172"/>
      <c r="C116" s="173"/>
      <c r="D116" s="174" t="s">
        <v>136</v>
      </c>
      <c r="E116" s="173"/>
      <c r="F116" s="175" t="s">
        <v>165</v>
      </c>
      <c r="G116" s="173"/>
      <c r="H116" s="173"/>
      <c r="J116" s="173"/>
      <c r="K116" s="173"/>
      <c r="L116" s="176"/>
      <c r="M116" s="177"/>
      <c r="N116" s="173"/>
      <c r="O116" s="173"/>
      <c r="P116" s="173"/>
      <c r="Q116" s="173"/>
      <c r="R116" s="173"/>
      <c r="S116" s="173"/>
      <c r="T116" s="178"/>
      <c r="AT116" s="179" t="s">
        <v>136</v>
      </c>
      <c r="AU116" s="179" t="s">
        <v>21</v>
      </c>
      <c r="AV116" s="179" t="s">
        <v>21</v>
      </c>
      <c r="AW116" s="179" t="s">
        <v>99</v>
      </c>
      <c r="AX116" s="179" t="s">
        <v>72</v>
      </c>
      <c r="AY116" s="179" t="s">
        <v>125</v>
      </c>
    </row>
    <row r="117" spans="2:51" s="6" customFormat="1" ht="13.5" customHeight="1">
      <c r="B117" s="180"/>
      <c r="C117" s="181"/>
      <c r="D117" s="174" t="s">
        <v>136</v>
      </c>
      <c r="E117" s="181"/>
      <c r="F117" s="182" t="s">
        <v>426</v>
      </c>
      <c r="G117" s="181"/>
      <c r="H117" s="183">
        <v>4.118</v>
      </c>
      <c r="J117" s="181"/>
      <c r="K117" s="181"/>
      <c r="L117" s="184"/>
      <c r="M117" s="185"/>
      <c r="N117" s="181"/>
      <c r="O117" s="181"/>
      <c r="P117" s="181"/>
      <c r="Q117" s="181"/>
      <c r="R117" s="181"/>
      <c r="S117" s="181"/>
      <c r="T117" s="186"/>
      <c r="AT117" s="187" t="s">
        <v>136</v>
      </c>
      <c r="AU117" s="187" t="s">
        <v>21</v>
      </c>
      <c r="AV117" s="187" t="s">
        <v>80</v>
      </c>
      <c r="AW117" s="187" t="s">
        <v>99</v>
      </c>
      <c r="AX117" s="187" t="s">
        <v>21</v>
      </c>
      <c r="AY117" s="187" t="s">
        <v>125</v>
      </c>
    </row>
    <row r="118" spans="2:65" s="6" customFormat="1" ht="13.5" customHeight="1">
      <c r="B118" s="86"/>
      <c r="C118" s="156" t="s">
        <v>326</v>
      </c>
      <c r="D118" s="156" t="s">
        <v>127</v>
      </c>
      <c r="E118" s="157" t="s">
        <v>168</v>
      </c>
      <c r="F118" s="158" t="s">
        <v>169</v>
      </c>
      <c r="G118" s="159" t="s">
        <v>130</v>
      </c>
      <c r="H118" s="160">
        <v>6.864</v>
      </c>
      <c r="I118" s="161"/>
      <c r="J118" s="162">
        <f>ROUND($I$118*$H$118,2)</f>
        <v>0</v>
      </c>
      <c r="K118" s="158"/>
      <c r="L118" s="132"/>
      <c r="M118" s="163"/>
      <c r="N118" s="164" t="s">
        <v>43</v>
      </c>
      <c r="O118" s="87"/>
      <c r="P118" s="165">
        <f>$O$118*$H$118</f>
        <v>0</v>
      </c>
      <c r="Q118" s="165">
        <v>0.01041</v>
      </c>
      <c r="R118" s="165">
        <f>$Q$118*$H$118</f>
        <v>0.07145424</v>
      </c>
      <c r="S118" s="165">
        <v>0</v>
      </c>
      <c r="T118" s="166">
        <f>$S$118*$H$118</f>
        <v>0</v>
      </c>
      <c r="AR118" s="90" t="s">
        <v>132</v>
      </c>
      <c r="AT118" s="90" t="s">
        <v>127</v>
      </c>
      <c r="AU118" s="90" t="s">
        <v>21</v>
      </c>
      <c r="AY118" s="6" t="s">
        <v>125</v>
      </c>
      <c r="BE118" s="167">
        <f>IF($N$118="základní",$J$118,0)</f>
        <v>0</v>
      </c>
      <c r="BF118" s="167">
        <f>IF($N$118="snížená",$J$118,0)</f>
        <v>0</v>
      </c>
      <c r="BG118" s="167">
        <f>IF($N$118="zákl. přenesená",$J$118,0)</f>
        <v>0</v>
      </c>
      <c r="BH118" s="167">
        <f>IF($N$118="sníž. přenesená",$J$118,0)</f>
        <v>0</v>
      </c>
      <c r="BI118" s="167">
        <f>IF($N$118="nulová",$J$118,0)</f>
        <v>0</v>
      </c>
      <c r="BJ118" s="90" t="s">
        <v>21</v>
      </c>
      <c r="BK118" s="167">
        <f>ROUND($I$118*$H$118,2)</f>
        <v>0</v>
      </c>
      <c r="BL118" s="90" t="s">
        <v>132</v>
      </c>
      <c r="BM118" s="90" t="s">
        <v>427</v>
      </c>
    </row>
    <row r="119" spans="2:47" s="6" customFormat="1" ht="14.25" customHeight="1">
      <c r="B119" s="86"/>
      <c r="C119" s="87"/>
      <c r="D119" s="168" t="s">
        <v>134</v>
      </c>
      <c r="E119" s="87"/>
      <c r="F119" s="169" t="s">
        <v>169</v>
      </c>
      <c r="G119" s="87"/>
      <c r="H119" s="87"/>
      <c r="J119" s="87"/>
      <c r="K119" s="87"/>
      <c r="L119" s="132"/>
      <c r="M119" s="170"/>
      <c r="N119" s="87"/>
      <c r="O119" s="87"/>
      <c r="P119" s="87"/>
      <c r="Q119" s="87"/>
      <c r="R119" s="87"/>
      <c r="S119" s="87"/>
      <c r="T119" s="171"/>
      <c r="AT119" s="6" t="s">
        <v>134</v>
      </c>
      <c r="AU119" s="6" t="s">
        <v>21</v>
      </c>
    </row>
    <row r="120" spans="2:51" s="6" customFormat="1" ht="13.5" customHeight="1">
      <c r="B120" s="172"/>
      <c r="C120" s="173"/>
      <c r="D120" s="174" t="s">
        <v>136</v>
      </c>
      <c r="E120" s="173"/>
      <c r="F120" s="175" t="s">
        <v>428</v>
      </c>
      <c r="G120" s="173"/>
      <c r="H120" s="173"/>
      <c r="J120" s="173"/>
      <c r="K120" s="173"/>
      <c r="L120" s="176"/>
      <c r="M120" s="177"/>
      <c r="N120" s="173"/>
      <c r="O120" s="173"/>
      <c r="P120" s="173"/>
      <c r="Q120" s="173"/>
      <c r="R120" s="173"/>
      <c r="S120" s="173"/>
      <c r="T120" s="178"/>
      <c r="AT120" s="179" t="s">
        <v>136</v>
      </c>
      <c r="AU120" s="179" t="s">
        <v>21</v>
      </c>
      <c r="AV120" s="179" t="s">
        <v>21</v>
      </c>
      <c r="AW120" s="179" t="s">
        <v>99</v>
      </c>
      <c r="AX120" s="179" t="s">
        <v>72</v>
      </c>
      <c r="AY120" s="179" t="s">
        <v>125</v>
      </c>
    </row>
    <row r="121" spans="2:51" s="6" customFormat="1" ht="13.5" customHeight="1">
      <c r="B121" s="180"/>
      <c r="C121" s="181"/>
      <c r="D121" s="174" t="s">
        <v>136</v>
      </c>
      <c r="E121" s="181"/>
      <c r="F121" s="182" t="s">
        <v>429</v>
      </c>
      <c r="G121" s="181"/>
      <c r="H121" s="183">
        <v>6.864</v>
      </c>
      <c r="J121" s="181"/>
      <c r="K121" s="181"/>
      <c r="L121" s="184"/>
      <c r="M121" s="185"/>
      <c r="N121" s="181"/>
      <c r="O121" s="181"/>
      <c r="P121" s="181"/>
      <c r="Q121" s="181"/>
      <c r="R121" s="181"/>
      <c r="S121" s="181"/>
      <c r="T121" s="186"/>
      <c r="AT121" s="187" t="s">
        <v>136</v>
      </c>
      <c r="AU121" s="187" t="s">
        <v>21</v>
      </c>
      <c r="AV121" s="187" t="s">
        <v>80</v>
      </c>
      <c r="AW121" s="187" t="s">
        <v>99</v>
      </c>
      <c r="AX121" s="187" t="s">
        <v>21</v>
      </c>
      <c r="AY121" s="187" t="s">
        <v>125</v>
      </c>
    </row>
    <row r="122" spans="2:65" s="6" customFormat="1" ht="24" customHeight="1">
      <c r="B122" s="86"/>
      <c r="C122" s="156" t="s">
        <v>310</v>
      </c>
      <c r="D122" s="156" t="s">
        <v>127</v>
      </c>
      <c r="E122" s="157" t="s">
        <v>187</v>
      </c>
      <c r="F122" s="158" t="s">
        <v>188</v>
      </c>
      <c r="G122" s="159" t="s">
        <v>176</v>
      </c>
      <c r="H122" s="160">
        <v>95.021</v>
      </c>
      <c r="I122" s="161"/>
      <c r="J122" s="162">
        <f>ROUND($I$122*$H$122,2)</f>
        <v>0</v>
      </c>
      <c r="K122" s="158"/>
      <c r="L122" s="132"/>
      <c r="M122" s="163"/>
      <c r="N122" s="164" t="s">
        <v>43</v>
      </c>
      <c r="O122" s="87"/>
      <c r="P122" s="165">
        <f>$O$122*$H$122</f>
        <v>0</v>
      </c>
      <c r="Q122" s="165">
        <v>0</v>
      </c>
      <c r="R122" s="165">
        <f>$Q$122*$H$122</f>
        <v>0</v>
      </c>
      <c r="S122" s="165">
        <v>0</v>
      </c>
      <c r="T122" s="166">
        <f>$S$122*$H$122</f>
        <v>0</v>
      </c>
      <c r="AR122" s="90" t="s">
        <v>132</v>
      </c>
      <c r="AT122" s="90" t="s">
        <v>127</v>
      </c>
      <c r="AU122" s="90" t="s">
        <v>21</v>
      </c>
      <c r="AY122" s="6" t="s">
        <v>125</v>
      </c>
      <c r="BE122" s="167">
        <f>IF($N$122="základní",$J$122,0)</f>
        <v>0</v>
      </c>
      <c r="BF122" s="167">
        <f>IF($N$122="snížená",$J$122,0)</f>
        <v>0</v>
      </c>
      <c r="BG122" s="167">
        <f>IF($N$122="zákl. přenesená",$J$122,0)</f>
        <v>0</v>
      </c>
      <c r="BH122" s="167">
        <f>IF($N$122="sníž. přenesená",$J$122,0)</f>
        <v>0</v>
      </c>
      <c r="BI122" s="167">
        <f>IF($N$122="nulová",$J$122,0)</f>
        <v>0</v>
      </c>
      <c r="BJ122" s="90" t="s">
        <v>21</v>
      </c>
      <c r="BK122" s="167">
        <f>ROUND($I$122*$H$122,2)</f>
        <v>0</v>
      </c>
      <c r="BL122" s="90" t="s">
        <v>132</v>
      </c>
      <c r="BM122" s="90" t="s">
        <v>430</v>
      </c>
    </row>
    <row r="123" spans="2:47" s="6" customFormat="1" ht="24.75" customHeight="1">
      <c r="B123" s="86"/>
      <c r="C123" s="87"/>
      <c r="D123" s="168" t="s">
        <v>134</v>
      </c>
      <c r="E123" s="87"/>
      <c r="F123" s="169" t="s">
        <v>188</v>
      </c>
      <c r="G123" s="87"/>
      <c r="H123" s="87"/>
      <c r="J123" s="87"/>
      <c r="K123" s="87"/>
      <c r="L123" s="132"/>
      <c r="M123" s="170"/>
      <c r="N123" s="87"/>
      <c r="O123" s="87"/>
      <c r="P123" s="87"/>
      <c r="Q123" s="87"/>
      <c r="R123" s="87"/>
      <c r="S123" s="87"/>
      <c r="T123" s="171"/>
      <c r="AT123" s="6" t="s">
        <v>134</v>
      </c>
      <c r="AU123" s="6" t="s">
        <v>21</v>
      </c>
    </row>
    <row r="124" spans="2:51" s="6" customFormat="1" ht="13.5" customHeight="1">
      <c r="B124" s="172"/>
      <c r="C124" s="173"/>
      <c r="D124" s="174" t="s">
        <v>136</v>
      </c>
      <c r="E124" s="173"/>
      <c r="F124" s="175" t="s">
        <v>190</v>
      </c>
      <c r="G124" s="173"/>
      <c r="H124" s="173"/>
      <c r="J124" s="173"/>
      <c r="K124" s="173"/>
      <c r="L124" s="176"/>
      <c r="M124" s="177"/>
      <c r="N124" s="173"/>
      <c r="O124" s="173"/>
      <c r="P124" s="173"/>
      <c r="Q124" s="173"/>
      <c r="R124" s="173"/>
      <c r="S124" s="173"/>
      <c r="T124" s="178"/>
      <c r="AT124" s="179" t="s">
        <v>136</v>
      </c>
      <c r="AU124" s="179" t="s">
        <v>21</v>
      </c>
      <c r="AV124" s="179" t="s">
        <v>21</v>
      </c>
      <c r="AW124" s="179" t="s">
        <v>99</v>
      </c>
      <c r="AX124" s="179" t="s">
        <v>72</v>
      </c>
      <c r="AY124" s="179" t="s">
        <v>125</v>
      </c>
    </row>
    <row r="125" spans="2:51" s="6" customFormat="1" ht="13.5" customHeight="1">
      <c r="B125" s="180"/>
      <c r="C125" s="181"/>
      <c r="D125" s="174" t="s">
        <v>136</v>
      </c>
      <c r="E125" s="181"/>
      <c r="F125" s="182" t="s">
        <v>431</v>
      </c>
      <c r="G125" s="181"/>
      <c r="H125" s="183">
        <v>95.021</v>
      </c>
      <c r="J125" s="181"/>
      <c r="K125" s="181"/>
      <c r="L125" s="184"/>
      <c r="M125" s="185"/>
      <c r="N125" s="181"/>
      <c r="O125" s="181"/>
      <c r="P125" s="181"/>
      <c r="Q125" s="181"/>
      <c r="R125" s="181"/>
      <c r="S125" s="181"/>
      <c r="T125" s="186"/>
      <c r="AT125" s="187" t="s">
        <v>136</v>
      </c>
      <c r="AU125" s="187" t="s">
        <v>21</v>
      </c>
      <c r="AV125" s="187" t="s">
        <v>80</v>
      </c>
      <c r="AW125" s="187" t="s">
        <v>99</v>
      </c>
      <c r="AX125" s="187" t="s">
        <v>21</v>
      </c>
      <c r="AY125" s="187" t="s">
        <v>125</v>
      </c>
    </row>
    <row r="126" spans="2:65" s="6" customFormat="1" ht="13.5" customHeight="1">
      <c r="B126" s="86"/>
      <c r="C126" s="156" t="s">
        <v>7</v>
      </c>
      <c r="D126" s="156" t="s">
        <v>127</v>
      </c>
      <c r="E126" s="157" t="s">
        <v>193</v>
      </c>
      <c r="F126" s="158" t="s">
        <v>194</v>
      </c>
      <c r="G126" s="159" t="s">
        <v>176</v>
      </c>
      <c r="H126" s="160">
        <v>95.021</v>
      </c>
      <c r="I126" s="161"/>
      <c r="J126" s="162">
        <f>ROUND($I$126*$H$126,2)</f>
        <v>0</v>
      </c>
      <c r="K126" s="158"/>
      <c r="L126" s="132"/>
      <c r="M126" s="163"/>
      <c r="N126" s="164" t="s">
        <v>43</v>
      </c>
      <c r="O126" s="87"/>
      <c r="P126" s="165">
        <f>$O$126*$H$126</f>
        <v>0</v>
      </c>
      <c r="Q126" s="165">
        <v>0</v>
      </c>
      <c r="R126" s="165">
        <f>$Q$126*$H$126</f>
        <v>0</v>
      </c>
      <c r="S126" s="165">
        <v>0</v>
      </c>
      <c r="T126" s="166">
        <f>$S$126*$H$126</f>
        <v>0</v>
      </c>
      <c r="AR126" s="90" t="s">
        <v>132</v>
      </c>
      <c r="AT126" s="90" t="s">
        <v>127</v>
      </c>
      <c r="AU126" s="90" t="s">
        <v>21</v>
      </c>
      <c r="AY126" s="6" t="s">
        <v>125</v>
      </c>
      <c r="BE126" s="167">
        <f>IF($N$126="základní",$J$126,0)</f>
        <v>0</v>
      </c>
      <c r="BF126" s="167">
        <f>IF($N$126="snížená",$J$126,0)</f>
        <v>0</v>
      </c>
      <c r="BG126" s="167">
        <f>IF($N$126="zákl. přenesená",$J$126,0)</f>
        <v>0</v>
      </c>
      <c r="BH126" s="167">
        <f>IF($N$126="sníž. přenesená",$J$126,0)</f>
        <v>0</v>
      </c>
      <c r="BI126" s="167">
        <f>IF($N$126="nulová",$J$126,0)</f>
        <v>0</v>
      </c>
      <c r="BJ126" s="90" t="s">
        <v>21</v>
      </c>
      <c r="BK126" s="167">
        <f>ROUND($I$126*$H$126,2)</f>
        <v>0</v>
      </c>
      <c r="BL126" s="90" t="s">
        <v>132</v>
      </c>
      <c r="BM126" s="90" t="s">
        <v>432</v>
      </c>
    </row>
    <row r="127" spans="2:47" s="6" customFormat="1" ht="14.25" customHeight="1">
      <c r="B127" s="86"/>
      <c r="C127" s="87"/>
      <c r="D127" s="168" t="s">
        <v>134</v>
      </c>
      <c r="E127" s="87"/>
      <c r="F127" s="169" t="s">
        <v>194</v>
      </c>
      <c r="G127" s="87"/>
      <c r="H127" s="87"/>
      <c r="J127" s="87"/>
      <c r="K127" s="87"/>
      <c r="L127" s="132"/>
      <c r="M127" s="170"/>
      <c r="N127" s="87"/>
      <c r="O127" s="87"/>
      <c r="P127" s="87"/>
      <c r="Q127" s="87"/>
      <c r="R127" s="87"/>
      <c r="S127" s="87"/>
      <c r="T127" s="171"/>
      <c r="AT127" s="6" t="s">
        <v>134</v>
      </c>
      <c r="AU127" s="6" t="s">
        <v>21</v>
      </c>
    </row>
    <row r="128" spans="2:51" s="6" customFormat="1" ht="13.5" customHeight="1">
      <c r="B128" s="172"/>
      <c r="C128" s="173"/>
      <c r="D128" s="174" t="s">
        <v>136</v>
      </c>
      <c r="E128" s="173"/>
      <c r="F128" s="175" t="s">
        <v>190</v>
      </c>
      <c r="G128" s="173"/>
      <c r="H128" s="173"/>
      <c r="J128" s="173"/>
      <c r="K128" s="173"/>
      <c r="L128" s="176"/>
      <c r="M128" s="177"/>
      <c r="N128" s="173"/>
      <c r="O128" s="173"/>
      <c r="P128" s="173"/>
      <c r="Q128" s="173"/>
      <c r="R128" s="173"/>
      <c r="S128" s="173"/>
      <c r="T128" s="178"/>
      <c r="AT128" s="179" t="s">
        <v>136</v>
      </c>
      <c r="AU128" s="179" t="s">
        <v>21</v>
      </c>
      <c r="AV128" s="179" t="s">
        <v>21</v>
      </c>
      <c r="AW128" s="179" t="s">
        <v>99</v>
      </c>
      <c r="AX128" s="179" t="s">
        <v>72</v>
      </c>
      <c r="AY128" s="179" t="s">
        <v>125</v>
      </c>
    </row>
    <row r="129" spans="2:51" s="6" customFormat="1" ht="13.5" customHeight="1">
      <c r="B129" s="180"/>
      <c r="C129" s="181"/>
      <c r="D129" s="174" t="s">
        <v>136</v>
      </c>
      <c r="E129" s="181"/>
      <c r="F129" s="182" t="s">
        <v>431</v>
      </c>
      <c r="G129" s="181"/>
      <c r="H129" s="183">
        <v>95.021</v>
      </c>
      <c r="J129" s="181"/>
      <c r="K129" s="181"/>
      <c r="L129" s="184"/>
      <c r="M129" s="185"/>
      <c r="N129" s="181"/>
      <c r="O129" s="181"/>
      <c r="P129" s="181"/>
      <c r="Q129" s="181"/>
      <c r="R129" s="181"/>
      <c r="S129" s="181"/>
      <c r="T129" s="186"/>
      <c r="AT129" s="187" t="s">
        <v>136</v>
      </c>
      <c r="AU129" s="187" t="s">
        <v>21</v>
      </c>
      <c r="AV129" s="187" t="s">
        <v>80</v>
      </c>
      <c r="AW129" s="187" t="s">
        <v>99</v>
      </c>
      <c r="AX129" s="187" t="s">
        <v>21</v>
      </c>
      <c r="AY129" s="187" t="s">
        <v>125</v>
      </c>
    </row>
    <row r="130" spans="2:65" s="6" customFormat="1" ht="24" customHeight="1">
      <c r="B130" s="86"/>
      <c r="C130" s="156" t="s">
        <v>433</v>
      </c>
      <c r="D130" s="156" t="s">
        <v>127</v>
      </c>
      <c r="E130" s="157" t="s">
        <v>174</v>
      </c>
      <c r="F130" s="158" t="s">
        <v>175</v>
      </c>
      <c r="G130" s="159" t="s">
        <v>176</v>
      </c>
      <c r="H130" s="160">
        <v>63.351</v>
      </c>
      <c r="I130" s="161"/>
      <c r="J130" s="162">
        <f>ROUND($I$130*$H$130,2)</f>
        <v>0</v>
      </c>
      <c r="K130" s="158"/>
      <c r="L130" s="132"/>
      <c r="M130" s="163"/>
      <c r="N130" s="164" t="s">
        <v>43</v>
      </c>
      <c r="O130" s="87"/>
      <c r="P130" s="165">
        <f>$O$130*$H$130</f>
        <v>0</v>
      </c>
      <c r="Q130" s="165">
        <v>0</v>
      </c>
      <c r="R130" s="165">
        <f>$Q$130*$H$130</f>
        <v>0</v>
      </c>
      <c r="S130" s="165">
        <v>0</v>
      </c>
      <c r="T130" s="166">
        <f>$S$130*$H$130</f>
        <v>0</v>
      </c>
      <c r="AR130" s="90" t="s">
        <v>132</v>
      </c>
      <c r="AT130" s="90" t="s">
        <v>127</v>
      </c>
      <c r="AU130" s="90" t="s">
        <v>21</v>
      </c>
      <c r="AY130" s="6" t="s">
        <v>125</v>
      </c>
      <c r="BE130" s="167">
        <f>IF($N$130="základní",$J$130,0)</f>
        <v>0</v>
      </c>
      <c r="BF130" s="167">
        <f>IF($N$130="snížená",$J$130,0)</f>
        <v>0</v>
      </c>
      <c r="BG130" s="167">
        <f>IF($N$130="zákl. přenesená",$J$130,0)</f>
        <v>0</v>
      </c>
      <c r="BH130" s="167">
        <f>IF($N$130="sníž. přenesená",$J$130,0)</f>
        <v>0</v>
      </c>
      <c r="BI130" s="167">
        <f>IF($N$130="nulová",$J$130,0)</f>
        <v>0</v>
      </c>
      <c r="BJ130" s="90" t="s">
        <v>21</v>
      </c>
      <c r="BK130" s="167">
        <f>ROUND($I$130*$H$130,2)</f>
        <v>0</v>
      </c>
      <c r="BL130" s="90" t="s">
        <v>132</v>
      </c>
      <c r="BM130" s="90" t="s">
        <v>434</v>
      </c>
    </row>
    <row r="131" spans="2:47" s="6" customFormat="1" ht="24.75" customHeight="1">
      <c r="B131" s="86"/>
      <c r="C131" s="87"/>
      <c r="D131" s="168" t="s">
        <v>134</v>
      </c>
      <c r="E131" s="87"/>
      <c r="F131" s="169" t="s">
        <v>175</v>
      </c>
      <c r="G131" s="87"/>
      <c r="H131" s="87"/>
      <c r="J131" s="87"/>
      <c r="K131" s="87"/>
      <c r="L131" s="132"/>
      <c r="M131" s="170"/>
      <c r="N131" s="87"/>
      <c r="O131" s="87"/>
      <c r="P131" s="87"/>
      <c r="Q131" s="87"/>
      <c r="R131" s="87"/>
      <c r="S131" s="87"/>
      <c r="T131" s="171"/>
      <c r="AT131" s="6" t="s">
        <v>134</v>
      </c>
      <c r="AU131" s="6" t="s">
        <v>21</v>
      </c>
    </row>
    <row r="132" spans="2:51" s="6" customFormat="1" ht="13.5" customHeight="1">
      <c r="B132" s="172"/>
      <c r="C132" s="173"/>
      <c r="D132" s="174" t="s">
        <v>136</v>
      </c>
      <c r="E132" s="173"/>
      <c r="F132" s="175" t="s">
        <v>435</v>
      </c>
      <c r="G132" s="173"/>
      <c r="H132" s="173"/>
      <c r="J132" s="173"/>
      <c r="K132" s="173"/>
      <c r="L132" s="176"/>
      <c r="M132" s="177"/>
      <c r="N132" s="173"/>
      <c r="O132" s="173"/>
      <c r="P132" s="173"/>
      <c r="Q132" s="173"/>
      <c r="R132" s="173"/>
      <c r="S132" s="173"/>
      <c r="T132" s="178"/>
      <c r="AT132" s="179" t="s">
        <v>136</v>
      </c>
      <c r="AU132" s="179" t="s">
        <v>21</v>
      </c>
      <c r="AV132" s="179" t="s">
        <v>21</v>
      </c>
      <c r="AW132" s="179" t="s">
        <v>99</v>
      </c>
      <c r="AX132" s="179" t="s">
        <v>72</v>
      </c>
      <c r="AY132" s="179" t="s">
        <v>125</v>
      </c>
    </row>
    <row r="133" spans="2:51" s="6" customFormat="1" ht="13.5" customHeight="1">
      <c r="B133" s="180"/>
      <c r="C133" s="181"/>
      <c r="D133" s="174" t="s">
        <v>136</v>
      </c>
      <c r="E133" s="181"/>
      <c r="F133" s="182" t="s">
        <v>436</v>
      </c>
      <c r="G133" s="181"/>
      <c r="H133" s="183">
        <v>63.351</v>
      </c>
      <c r="J133" s="181"/>
      <c r="K133" s="181"/>
      <c r="L133" s="184"/>
      <c r="M133" s="185"/>
      <c r="N133" s="181"/>
      <c r="O133" s="181"/>
      <c r="P133" s="181"/>
      <c r="Q133" s="181"/>
      <c r="R133" s="181"/>
      <c r="S133" s="181"/>
      <c r="T133" s="186"/>
      <c r="AT133" s="187" t="s">
        <v>136</v>
      </c>
      <c r="AU133" s="187" t="s">
        <v>21</v>
      </c>
      <c r="AV133" s="187" t="s">
        <v>80</v>
      </c>
      <c r="AW133" s="187" t="s">
        <v>99</v>
      </c>
      <c r="AX133" s="187" t="s">
        <v>21</v>
      </c>
      <c r="AY133" s="187" t="s">
        <v>125</v>
      </c>
    </row>
    <row r="134" spans="2:65" s="6" customFormat="1" ht="24" customHeight="1">
      <c r="B134" s="86"/>
      <c r="C134" s="156" t="s">
        <v>437</v>
      </c>
      <c r="D134" s="156" t="s">
        <v>127</v>
      </c>
      <c r="E134" s="157" t="s">
        <v>181</v>
      </c>
      <c r="F134" s="158" t="s">
        <v>182</v>
      </c>
      <c r="G134" s="159" t="s">
        <v>176</v>
      </c>
      <c r="H134" s="160">
        <v>73.904</v>
      </c>
      <c r="I134" s="161"/>
      <c r="J134" s="162">
        <f>ROUND($I$134*$H$134,2)</f>
        <v>0</v>
      </c>
      <c r="K134" s="158"/>
      <c r="L134" s="132"/>
      <c r="M134" s="163"/>
      <c r="N134" s="164" t="s">
        <v>43</v>
      </c>
      <c r="O134" s="87"/>
      <c r="P134" s="165">
        <f>$O$134*$H$134</f>
        <v>0</v>
      </c>
      <c r="Q134" s="165">
        <v>0</v>
      </c>
      <c r="R134" s="165">
        <f>$Q$134*$H$134</f>
        <v>0</v>
      </c>
      <c r="S134" s="165">
        <v>0</v>
      </c>
      <c r="T134" s="166">
        <f>$S$134*$H$134</f>
        <v>0</v>
      </c>
      <c r="AR134" s="90" t="s">
        <v>132</v>
      </c>
      <c r="AT134" s="90" t="s">
        <v>127</v>
      </c>
      <c r="AU134" s="90" t="s">
        <v>21</v>
      </c>
      <c r="AY134" s="6" t="s">
        <v>125</v>
      </c>
      <c r="BE134" s="167">
        <f>IF($N$134="základní",$J$134,0)</f>
        <v>0</v>
      </c>
      <c r="BF134" s="167">
        <f>IF($N$134="snížená",$J$134,0)</f>
        <v>0</v>
      </c>
      <c r="BG134" s="167">
        <f>IF($N$134="zákl. přenesená",$J$134,0)</f>
        <v>0</v>
      </c>
      <c r="BH134" s="167">
        <f>IF($N$134="sníž. přenesená",$J$134,0)</f>
        <v>0</v>
      </c>
      <c r="BI134" s="167">
        <f>IF($N$134="nulová",$J$134,0)</f>
        <v>0</v>
      </c>
      <c r="BJ134" s="90" t="s">
        <v>21</v>
      </c>
      <c r="BK134" s="167">
        <f>ROUND($I$134*$H$134,2)</f>
        <v>0</v>
      </c>
      <c r="BL134" s="90" t="s">
        <v>132</v>
      </c>
      <c r="BM134" s="90" t="s">
        <v>438</v>
      </c>
    </row>
    <row r="135" spans="2:47" s="6" customFormat="1" ht="24.75" customHeight="1">
      <c r="B135" s="86"/>
      <c r="C135" s="87"/>
      <c r="D135" s="168" t="s">
        <v>134</v>
      </c>
      <c r="E135" s="87"/>
      <c r="F135" s="169" t="s">
        <v>182</v>
      </c>
      <c r="G135" s="87"/>
      <c r="H135" s="87"/>
      <c r="J135" s="87"/>
      <c r="K135" s="87"/>
      <c r="L135" s="132"/>
      <c r="M135" s="170"/>
      <c r="N135" s="87"/>
      <c r="O135" s="87"/>
      <c r="P135" s="87"/>
      <c r="Q135" s="87"/>
      <c r="R135" s="87"/>
      <c r="S135" s="87"/>
      <c r="T135" s="171"/>
      <c r="AT135" s="6" t="s">
        <v>134</v>
      </c>
      <c r="AU135" s="6" t="s">
        <v>21</v>
      </c>
    </row>
    <row r="136" spans="2:51" s="6" customFormat="1" ht="13.5" customHeight="1">
      <c r="B136" s="172"/>
      <c r="C136" s="173"/>
      <c r="D136" s="174" t="s">
        <v>136</v>
      </c>
      <c r="E136" s="173"/>
      <c r="F136" s="175" t="s">
        <v>439</v>
      </c>
      <c r="G136" s="173"/>
      <c r="H136" s="173"/>
      <c r="J136" s="173"/>
      <c r="K136" s="173"/>
      <c r="L136" s="176"/>
      <c r="M136" s="177"/>
      <c r="N136" s="173"/>
      <c r="O136" s="173"/>
      <c r="P136" s="173"/>
      <c r="Q136" s="173"/>
      <c r="R136" s="173"/>
      <c r="S136" s="173"/>
      <c r="T136" s="178"/>
      <c r="AT136" s="179" t="s">
        <v>136</v>
      </c>
      <c r="AU136" s="179" t="s">
        <v>21</v>
      </c>
      <c r="AV136" s="179" t="s">
        <v>21</v>
      </c>
      <c r="AW136" s="179" t="s">
        <v>99</v>
      </c>
      <c r="AX136" s="179" t="s">
        <v>72</v>
      </c>
      <c r="AY136" s="179" t="s">
        <v>125</v>
      </c>
    </row>
    <row r="137" spans="2:51" s="6" customFormat="1" ht="13.5" customHeight="1">
      <c r="B137" s="180"/>
      <c r="C137" s="181"/>
      <c r="D137" s="174" t="s">
        <v>136</v>
      </c>
      <c r="E137" s="181"/>
      <c r="F137" s="182" t="s">
        <v>440</v>
      </c>
      <c r="G137" s="181"/>
      <c r="H137" s="183">
        <v>73.904</v>
      </c>
      <c r="J137" s="181"/>
      <c r="K137" s="181"/>
      <c r="L137" s="184"/>
      <c r="M137" s="185"/>
      <c r="N137" s="181"/>
      <c r="O137" s="181"/>
      <c r="P137" s="181"/>
      <c r="Q137" s="181"/>
      <c r="R137" s="181"/>
      <c r="S137" s="181"/>
      <c r="T137" s="186"/>
      <c r="AT137" s="187" t="s">
        <v>136</v>
      </c>
      <c r="AU137" s="187" t="s">
        <v>21</v>
      </c>
      <c r="AV137" s="187" t="s">
        <v>80</v>
      </c>
      <c r="AW137" s="187" t="s">
        <v>99</v>
      </c>
      <c r="AX137" s="187" t="s">
        <v>21</v>
      </c>
      <c r="AY137" s="187" t="s">
        <v>125</v>
      </c>
    </row>
    <row r="138" spans="2:63" s="145" customFormat="1" ht="38.25" customHeight="1">
      <c r="B138" s="146"/>
      <c r="C138" s="147"/>
      <c r="D138" s="147" t="s">
        <v>71</v>
      </c>
      <c r="E138" s="148" t="s">
        <v>196</v>
      </c>
      <c r="F138" s="148" t="s">
        <v>197</v>
      </c>
      <c r="G138" s="147"/>
      <c r="H138" s="147"/>
      <c r="J138" s="149">
        <f>$BK$138</f>
        <v>0</v>
      </c>
      <c r="K138" s="147"/>
      <c r="L138" s="150"/>
      <c r="M138" s="151"/>
      <c r="N138" s="147"/>
      <c r="O138" s="147"/>
      <c r="P138" s="152">
        <f>SUM($P$139:$P$146)</f>
        <v>0</v>
      </c>
      <c r="Q138" s="147"/>
      <c r="R138" s="152">
        <f>SUM($R$139:$R$146)</f>
        <v>39.92739009</v>
      </c>
      <c r="S138" s="147"/>
      <c r="T138" s="153">
        <f>SUM($T$139:$T$146)</f>
        <v>0</v>
      </c>
      <c r="AR138" s="154" t="s">
        <v>21</v>
      </c>
      <c r="AT138" s="154" t="s">
        <v>71</v>
      </c>
      <c r="AU138" s="154" t="s">
        <v>72</v>
      </c>
      <c r="AY138" s="154" t="s">
        <v>125</v>
      </c>
      <c r="BK138" s="155">
        <f>SUM($BK$139:$BK$146)</f>
        <v>0</v>
      </c>
    </row>
    <row r="139" spans="2:65" s="6" customFormat="1" ht="13.5" customHeight="1">
      <c r="B139" s="86"/>
      <c r="C139" s="188" t="s">
        <v>349</v>
      </c>
      <c r="D139" s="188" t="s">
        <v>199</v>
      </c>
      <c r="E139" s="189" t="s">
        <v>200</v>
      </c>
      <c r="F139" s="190" t="s">
        <v>201</v>
      </c>
      <c r="G139" s="191" t="s">
        <v>176</v>
      </c>
      <c r="H139" s="192">
        <v>104.168</v>
      </c>
      <c r="I139" s="193"/>
      <c r="J139" s="194">
        <f>ROUND($I$139*$H$139,2)</f>
        <v>0</v>
      </c>
      <c r="K139" s="190"/>
      <c r="L139" s="195"/>
      <c r="M139" s="196"/>
      <c r="N139" s="197" t="s">
        <v>43</v>
      </c>
      <c r="O139" s="87"/>
      <c r="P139" s="165">
        <f>$O$139*$H$139</f>
        <v>0</v>
      </c>
      <c r="Q139" s="165">
        <v>0</v>
      </c>
      <c r="R139" s="165">
        <f>$Q$139*$H$139</f>
        <v>0</v>
      </c>
      <c r="S139" s="165">
        <v>0</v>
      </c>
      <c r="T139" s="166">
        <f>$S$139*$H$139</f>
        <v>0</v>
      </c>
      <c r="AR139" s="90" t="s">
        <v>202</v>
      </c>
      <c r="AT139" s="90" t="s">
        <v>199</v>
      </c>
      <c r="AU139" s="90" t="s">
        <v>21</v>
      </c>
      <c r="AY139" s="6" t="s">
        <v>125</v>
      </c>
      <c r="BE139" s="167">
        <f>IF($N$139="základní",$J$139,0)</f>
        <v>0</v>
      </c>
      <c r="BF139" s="167">
        <f>IF($N$139="snížená",$J$139,0)</f>
        <v>0</v>
      </c>
      <c r="BG139" s="167">
        <f>IF($N$139="zákl. přenesená",$J$139,0)</f>
        <v>0</v>
      </c>
      <c r="BH139" s="167">
        <f>IF($N$139="sníž. přenesená",$J$139,0)</f>
        <v>0</v>
      </c>
      <c r="BI139" s="167">
        <f>IF($N$139="nulová",$J$139,0)</f>
        <v>0</v>
      </c>
      <c r="BJ139" s="90" t="s">
        <v>21</v>
      </c>
      <c r="BK139" s="167">
        <f>ROUND($I$139*$H$139,2)</f>
        <v>0</v>
      </c>
      <c r="BL139" s="90" t="s">
        <v>132</v>
      </c>
      <c r="BM139" s="90" t="s">
        <v>441</v>
      </c>
    </row>
    <row r="140" spans="2:47" s="6" customFormat="1" ht="14.25" customHeight="1">
      <c r="B140" s="86"/>
      <c r="C140" s="87"/>
      <c r="D140" s="168" t="s">
        <v>134</v>
      </c>
      <c r="E140" s="87"/>
      <c r="F140" s="169" t="s">
        <v>201</v>
      </c>
      <c r="G140" s="87"/>
      <c r="H140" s="87"/>
      <c r="J140" s="87"/>
      <c r="K140" s="87"/>
      <c r="L140" s="132"/>
      <c r="M140" s="170"/>
      <c r="N140" s="87"/>
      <c r="O140" s="87"/>
      <c r="P140" s="87"/>
      <c r="Q140" s="87"/>
      <c r="R140" s="87"/>
      <c r="S140" s="87"/>
      <c r="T140" s="171"/>
      <c r="AT140" s="6" t="s">
        <v>134</v>
      </c>
      <c r="AU140" s="6" t="s">
        <v>21</v>
      </c>
    </row>
    <row r="141" spans="2:51" s="6" customFormat="1" ht="13.5" customHeight="1">
      <c r="B141" s="172"/>
      <c r="C141" s="173"/>
      <c r="D141" s="174" t="s">
        <v>136</v>
      </c>
      <c r="E141" s="173"/>
      <c r="F141" s="175" t="s">
        <v>204</v>
      </c>
      <c r="G141" s="173"/>
      <c r="H141" s="173"/>
      <c r="J141" s="173"/>
      <c r="K141" s="173"/>
      <c r="L141" s="176"/>
      <c r="M141" s="177"/>
      <c r="N141" s="173"/>
      <c r="O141" s="173"/>
      <c r="P141" s="173"/>
      <c r="Q141" s="173"/>
      <c r="R141" s="173"/>
      <c r="S141" s="173"/>
      <c r="T141" s="178"/>
      <c r="AT141" s="179" t="s">
        <v>136</v>
      </c>
      <c r="AU141" s="179" t="s">
        <v>21</v>
      </c>
      <c r="AV141" s="179" t="s">
        <v>21</v>
      </c>
      <c r="AW141" s="179" t="s">
        <v>99</v>
      </c>
      <c r="AX141" s="179" t="s">
        <v>72</v>
      </c>
      <c r="AY141" s="179" t="s">
        <v>125</v>
      </c>
    </row>
    <row r="142" spans="2:51" s="6" customFormat="1" ht="13.5" customHeight="1">
      <c r="B142" s="180"/>
      <c r="C142" s="181"/>
      <c r="D142" s="174" t="s">
        <v>136</v>
      </c>
      <c r="E142" s="181"/>
      <c r="F142" s="182" t="s">
        <v>442</v>
      </c>
      <c r="G142" s="181"/>
      <c r="H142" s="183">
        <v>104.168</v>
      </c>
      <c r="J142" s="181"/>
      <c r="K142" s="181"/>
      <c r="L142" s="184"/>
      <c r="M142" s="185"/>
      <c r="N142" s="181"/>
      <c r="O142" s="181"/>
      <c r="P142" s="181"/>
      <c r="Q142" s="181"/>
      <c r="R142" s="181"/>
      <c r="S142" s="181"/>
      <c r="T142" s="186"/>
      <c r="AT142" s="187" t="s">
        <v>136</v>
      </c>
      <c r="AU142" s="187" t="s">
        <v>21</v>
      </c>
      <c r="AV142" s="187" t="s">
        <v>80</v>
      </c>
      <c r="AW142" s="187" t="s">
        <v>99</v>
      </c>
      <c r="AX142" s="187" t="s">
        <v>21</v>
      </c>
      <c r="AY142" s="187" t="s">
        <v>125</v>
      </c>
    </row>
    <row r="143" spans="2:65" s="6" customFormat="1" ht="24" customHeight="1">
      <c r="B143" s="86"/>
      <c r="C143" s="156" t="s">
        <v>353</v>
      </c>
      <c r="D143" s="156" t="s">
        <v>127</v>
      </c>
      <c r="E143" s="157" t="s">
        <v>206</v>
      </c>
      <c r="F143" s="158" t="s">
        <v>207</v>
      </c>
      <c r="G143" s="159" t="s">
        <v>176</v>
      </c>
      <c r="H143" s="160">
        <v>21.117</v>
      </c>
      <c r="I143" s="161"/>
      <c r="J143" s="162">
        <f>ROUND($I$143*$H$143,2)</f>
        <v>0</v>
      </c>
      <c r="K143" s="158"/>
      <c r="L143" s="132"/>
      <c r="M143" s="163"/>
      <c r="N143" s="164" t="s">
        <v>43</v>
      </c>
      <c r="O143" s="87"/>
      <c r="P143" s="165">
        <f>$O$143*$H$143</f>
        <v>0</v>
      </c>
      <c r="Q143" s="165">
        <v>1.89077</v>
      </c>
      <c r="R143" s="165">
        <f>$Q$143*$H$143</f>
        <v>39.92739009</v>
      </c>
      <c r="S143" s="165">
        <v>0</v>
      </c>
      <c r="T143" s="166">
        <f>$S$143*$H$143</f>
        <v>0</v>
      </c>
      <c r="AR143" s="90" t="s">
        <v>132</v>
      </c>
      <c r="AT143" s="90" t="s">
        <v>127</v>
      </c>
      <c r="AU143" s="90" t="s">
        <v>21</v>
      </c>
      <c r="AY143" s="6" t="s">
        <v>125</v>
      </c>
      <c r="BE143" s="167">
        <f>IF($N$143="základní",$J$143,0)</f>
        <v>0</v>
      </c>
      <c r="BF143" s="167">
        <f>IF($N$143="snížená",$J$143,0)</f>
        <v>0</v>
      </c>
      <c r="BG143" s="167">
        <f>IF($N$143="zákl. přenesená",$J$143,0)</f>
        <v>0</v>
      </c>
      <c r="BH143" s="167">
        <f>IF($N$143="sníž. přenesená",$J$143,0)</f>
        <v>0</v>
      </c>
      <c r="BI143" s="167">
        <f>IF($N$143="nulová",$J$143,0)</f>
        <v>0</v>
      </c>
      <c r="BJ143" s="90" t="s">
        <v>21</v>
      </c>
      <c r="BK143" s="167">
        <f>ROUND($I$143*$H$143,2)</f>
        <v>0</v>
      </c>
      <c r="BL143" s="90" t="s">
        <v>132</v>
      </c>
      <c r="BM143" s="90" t="s">
        <v>443</v>
      </c>
    </row>
    <row r="144" spans="2:47" s="6" customFormat="1" ht="24.75" customHeight="1">
      <c r="B144" s="86"/>
      <c r="C144" s="87"/>
      <c r="D144" s="168" t="s">
        <v>134</v>
      </c>
      <c r="E144" s="87"/>
      <c r="F144" s="169" t="s">
        <v>207</v>
      </c>
      <c r="G144" s="87"/>
      <c r="H144" s="87"/>
      <c r="J144" s="87"/>
      <c r="K144" s="87"/>
      <c r="L144" s="132"/>
      <c r="M144" s="170"/>
      <c r="N144" s="87"/>
      <c r="O144" s="87"/>
      <c r="P144" s="87"/>
      <c r="Q144" s="87"/>
      <c r="R144" s="87"/>
      <c r="S144" s="87"/>
      <c r="T144" s="171"/>
      <c r="AT144" s="6" t="s">
        <v>134</v>
      </c>
      <c r="AU144" s="6" t="s">
        <v>21</v>
      </c>
    </row>
    <row r="145" spans="2:51" s="6" customFormat="1" ht="13.5" customHeight="1">
      <c r="B145" s="172"/>
      <c r="C145" s="173"/>
      <c r="D145" s="174" t="s">
        <v>136</v>
      </c>
      <c r="E145" s="173"/>
      <c r="F145" s="175" t="s">
        <v>209</v>
      </c>
      <c r="G145" s="173"/>
      <c r="H145" s="173"/>
      <c r="J145" s="173"/>
      <c r="K145" s="173"/>
      <c r="L145" s="176"/>
      <c r="M145" s="177"/>
      <c r="N145" s="173"/>
      <c r="O145" s="173"/>
      <c r="P145" s="173"/>
      <c r="Q145" s="173"/>
      <c r="R145" s="173"/>
      <c r="S145" s="173"/>
      <c r="T145" s="178"/>
      <c r="AT145" s="179" t="s">
        <v>136</v>
      </c>
      <c r="AU145" s="179" t="s">
        <v>21</v>
      </c>
      <c r="AV145" s="179" t="s">
        <v>21</v>
      </c>
      <c r="AW145" s="179" t="s">
        <v>99</v>
      </c>
      <c r="AX145" s="179" t="s">
        <v>72</v>
      </c>
      <c r="AY145" s="179" t="s">
        <v>125</v>
      </c>
    </row>
    <row r="146" spans="2:51" s="6" customFormat="1" ht="13.5" customHeight="1">
      <c r="B146" s="180"/>
      <c r="C146" s="181"/>
      <c r="D146" s="174" t="s">
        <v>136</v>
      </c>
      <c r="E146" s="181"/>
      <c r="F146" s="182" t="s">
        <v>444</v>
      </c>
      <c r="G146" s="181"/>
      <c r="H146" s="183">
        <v>21.117</v>
      </c>
      <c r="J146" s="181"/>
      <c r="K146" s="181"/>
      <c r="L146" s="184"/>
      <c r="M146" s="185"/>
      <c r="N146" s="181"/>
      <c r="O146" s="181"/>
      <c r="P146" s="181"/>
      <c r="Q146" s="181"/>
      <c r="R146" s="181"/>
      <c r="S146" s="181"/>
      <c r="T146" s="186"/>
      <c r="AT146" s="187" t="s">
        <v>136</v>
      </c>
      <c r="AU146" s="187" t="s">
        <v>21</v>
      </c>
      <c r="AV146" s="187" t="s">
        <v>80</v>
      </c>
      <c r="AW146" s="187" t="s">
        <v>99</v>
      </c>
      <c r="AX146" s="187" t="s">
        <v>21</v>
      </c>
      <c r="AY146" s="187" t="s">
        <v>125</v>
      </c>
    </row>
    <row r="147" spans="2:63" s="145" customFormat="1" ht="38.25" customHeight="1">
      <c r="B147" s="146"/>
      <c r="C147" s="147"/>
      <c r="D147" s="147" t="s">
        <v>71</v>
      </c>
      <c r="E147" s="148" t="s">
        <v>282</v>
      </c>
      <c r="F147" s="148" t="s">
        <v>283</v>
      </c>
      <c r="G147" s="147"/>
      <c r="H147" s="147"/>
      <c r="J147" s="149">
        <f>$BK$147</f>
        <v>0</v>
      </c>
      <c r="K147" s="147"/>
      <c r="L147" s="150"/>
      <c r="M147" s="151"/>
      <c r="N147" s="147"/>
      <c r="O147" s="147"/>
      <c r="P147" s="152">
        <f>SUM($P$148:$P$217)</f>
        <v>0</v>
      </c>
      <c r="Q147" s="147"/>
      <c r="R147" s="152">
        <f>SUM($R$148:$R$217)</f>
        <v>0.3333704</v>
      </c>
      <c r="S147" s="147"/>
      <c r="T147" s="153">
        <f>SUM($T$148:$T$217)</f>
        <v>0</v>
      </c>
      <c r="AR147" s="154" t="s">
        <v>21</v>
      </c>
      <c r="AT147" s="154" t="s">
        <v>71</v>
      </c>
      <c r="AU147" s="154" t="s">
        <v>72</v>
      </c>
      <c r="AY147" s="154" t="s">
        <v>125</v>
      </c>
      <c r="BK147" s="155">
        <f>SUM($BK$148:$BK$217)</f>
        <v>0</v>
      </c>
    </row>
    <row r="148" spans="2:65" s="6" customFormat="1" ht="13.5" customHeight="1">
      <c r="B148" s="86"/>
      <c r="C148" s="188" t="s">
        <v>364</v>
      </c>
      <c r="D148" s="188" t="s">
        <v>199</v>
      </c>
      <c r="E148" s="189" t="s">
        <v>285</v>
      </c>
      <c r="F148" s="190" t="s">
        <v>286</v>
      </c>
      <c r="G148" s="191" t="s">
        <v>214</v>
      </c>
      <c r="H148" s="192">
        <v>211.17</v>
      </c>
      <c r="I148" s="193"/>
      <c r="J148" s="194">
        <f>ROUND($I$148*$H$148,2)</f>
        <v>0</v>
      </c>
      <c r="K148" s="190" t="s">
        <v>131</v>
      </c>
      <c r="L148" s="195"/>
      <c r="M148" s="196"/>
      <c r="N148" s="197" t="s">
        <v>43</v>
      </c>
      <c r="O148" s="87"/>
      <c r="P148" s="165">
        <f>$O$148*$H$148</f>
        <v>0</v>
      </c>
      <c r="Q148" s="165">
        <v>0.00106</v>
      </c>
      <c r="R148" s="165">
        <f>$Q$148*$H$148</f>
        <v>0.2238402</v>
      </c>
      <c r="S148" s="165">
        <v>0</v>
      </c>
      <c r="T148" s="166">
        <f>$S$148*$H$148</f>
        <v>0</v>
      </c>
      <c r="AR148" s="90" t="s">
        <v>202</v>
      </c>
      <c r="AT148" s="90" t="s">
        <v>199</v>
      </c>
      <c r="AU148" s="90" t="s">
        <v>21</v>
      </c>
      <c r="AY148" s="6" t="s">
        <v>125</v>
      </c>
      <c r="BE148" s="167">
        <f>IF($N$148="základní",$J$148,0)</f>
        <v>0</v>
      </c>
      <c r="BF148" s="167">
        <f>IF($N$148="snížená",$J$148,0)</f>
        <v>0</v>
      </c>
      <c r="BG148" s="167">
        <f>IF($N$148="zákl. přenesená",$J$148,0)</f>
        <v>0</v>
      </c>
      <c r="BH148" s="167">
        <f>IF($N$148="sníž. přenesená",$J$148,0)</f>
        <v>0</v>
      </c>
      <c r="BI148" s="167">
        <f>IF($N$148="nulová",$J$148,0)</f>
        <v>0</v>
      </c>
      <c r="BJ148" s="90" t="s">
        <v>21</v>
      </c>
      <c r="BK148" s="167">
        <f>ROUND($I$148*$H$148,2)</f>
        <v>0</v>
      </c>
      <c r="BL148" s="90" t="s">
        <v>132</v>
      </c>
      <c r="BM148" s="90" t="s">
        <v>445</v>
      </c>
    </row>
    <row r="149" spans="2:47" s="6" customFormat="1" ht="14.25" customHeight="1">
      <c r="B149" s="86"/>
      <c r="C149" s="87"/>
      <c r="D149" s="168" t="s">
        <v>134</v>
      </c>
      <c r="E149" s="87"/>
      <c r="F149" s="169" t="s">
        <v>288</v>
      </c>
      <c r="G149" s="87"/>
      <c r="H149" s="87"/>
      <c r="J149" s="87"/>
      <c r="K149" s="87"/>
      <c r="L149" s="132"/>
      <c r="M149" s="170"/>
      <c r="N149" s="87"/>
      <c r="O149" s="87"/>
      <c r="P149" s="87"/>
      <c r="Q149" s="87"/>
      <c r="R149" s="87"/>
      <c r="S149" s="87"/>
      <c r="T149" s="171"/>
      <c r="AT149" s="6" t="s">
        <v>134</v>
      </c>
      <c r="AU149" s="6" t="s">
        <v>21</v>
      </c>
    </row>
    <row r="150" spans="2:51" s="6" customFormat="1" ht="13.5" customHeight="1">
      <c r="B150" s="172"/>
      <c r="C150" s="173"/>
      <c r="D150" s="174" t="s">
        <v>136</v>
      </c>
      <c r="E150" s="173"/>
      <c r="F150" s="175" t="s">
        <v>289</v>
      </c>
      <c r="G150" s="173"/>
      <c r="H150" s="173"/>
      <c r="J150" s="173"/>
      <c r="K150" s="173"/>
      <c r="L150" s="176"/>
      <c r="M150" s="177"/>
      <c r="N150" s="173"/>
      <c r="O150" s="173"/>
      <c r="P150" s="173"/>
      <c r="Q150" s="173"/>
      <c r="R150" s="173"/>
      <c r="S150" s="173"/>
      <c r="T150" s="178"/>
      <c r="AT150" s="179" t="s">
        <v>136</v>
      </c>
      <c r="AU150" s="179" t="s">
        <v>21</v>
      </c>
      <c r="AV150" s="179" t="s">
        <v>21</v>
      </c>
      <c r="AW150" s="179" t="s">
        <v>99</v>
      </c>
      <c r="AX150" s="179" t="s">
        <v>72</v>
      </c>
      <c r="AY150" s="179" t="s">
        <v>125</v>
      </c>
    </row>
    <row r="151" spans="2:51" s="6" customFormat="1" ht="13.5" customHeight="1">
      <c r="B151" s="180"/>
      <c r="C151" s="181"/>
      <c r="D151" s="174" t="s">
        <v>136</v>
      </c>
      <c r="E151" s="181"/>
      <c r="F151" s="182" t="s">
        <v>446</v>
      </c>
      <c r="G151" s="181"/>
      <c r="H151" s="183">
        <v>211.17</v>
      </c>
      <c r="J151" s="181"/>
      <c r="K151" s="181"/>
      <c r="L151" s="184"/>
      <c r="M151" s="185"/>
      <c r="N151" s="181"/>
      <c r="O151" s="181"/>
      <c r="P151" s="181"/>
      <c r="Q151" s="181"/>
      <c r="R151" s="181"/>
      <c r="S151" s="181"/>
      <c r="T151" s="186"/>
      <c r="AT151" s="187" t="s">
        <v>136</v>
      </c>
      <c r="AU151" s="187" t="s">
        <v>21</v>
      </c>
      <c r="AV151" s="187" t="s">
        <v>80</v>
      </c>
      <c r="AW151" s="187" t="s">
        <v>99</v>
      </c>
      <c r="AX151" s="187" t="s">
        <v>21</v>
      </c>
      <c r="AY151" s="187" t="s">
        <v>125</v>
      </c>
    </row>
    <row r="152" spans="2:65" s="6" customFormat="1" ht="13.5" customHeight="1">
      <c r="B152" s="86"/>
      <c r="C152" s="156" t="s">
        <v>372</v>
      </c>
      <c r="D152" s="156" t="s">
        <v>127</v>
      </c>
      <c r="E152" s="157" t="s">
        <v>292</v>
      </c>
      <c r="F152" s="158" t="s">
        <v>293</v>
      </c>
      <c r="G152" s="159" t="s">
        <v>214</v>
      </c>
      <c r="H152" s="160">
        <v>211.17</v>
      </c>
      <c r="I152" s="161"/>
      <c r="J152" s="162">
        <f>ROUND($I$152*$H$152,2)</f>
        <v>0</v>
      </c>
      <c r="K152" s="158" t="s">
        <v>131</v>
      </c>
      <c r="L152" s="132"/>
      <c r="M152" s="163"/>
      <c r="N152" s="164" t="s">
        <v>43</v>
      </c>
      <c r="O152" s="87"/>
      <c r="P152" s="165">
        <f>$O$152*$H$152</f>
        <v>0</v>
      </c>
      <c r="Q152" s="165">
        <v>0</v>
      </c>
      <c r="R152" s="165">
        <f>$Q$152*$H$152</f>
        <v>0</v>
      </c>
      <c r="S152" s="165">
        <v>0</v>
      </c>
      <c r="T152" s="166">
        <f>$S$152*$H$152</f>
        <v>0</v>
      </c>
      <c r="AR152" s="90" t="s">
        <v>132</v>
      </c>
      <c r="AT152" s="90" t="s">
        <v>127</v>
      </c>
      <c r="AU152" s="90" t="s">
        <v>21</v>
      </c>
      <c r="AY152" s="6" t="s">
        <v>125</v>
      </c>
      <c r="BE152" s="167">
        <f>IF($N$152="základní",$J$152,0)</f>
        <v>0</v>
      </c>
      <c r="BF152" s="167">
        <f>IF($N$152="snížená",$J$152,0)</f>
        <v>0</v>
      </c>
      <c r="BG152" s="167">
        <f>IF($N$152="zákl. přenesená",$J$152,0)</f>
        <v>0</v>
      </c>
      <c r="BH152" s="167">
        <f>IF($N$152="sníž. přenesená",$J$152,0)</f>
        <v>0</v>
      </c>
      <c r="BI152" s="167">
        <f>IF($N$152="nulová",$J$152,0)</f>
        <v>0</v>
      </c>
      <c r="BJ152" s="90" t="s">
        <v>21</v>
      </c>
      <c r="BK152" s="167">
        <f>ROUND($I$152*$H$152,2)</f>
        <v>0</v>
      </c>
      <c r="BL152" s="90" t="s">
        <v>132</v>
      </c>
      <c r="BM152" s="90" t="s">
        <v>447</v>
      </c>
    </row>
    <row r="153" spans="2:47" s="6" customFormat="1" ht="24.75" customHeight="1">
      <c r="B153" s="86"/>
      <c r="C153" s="87"/>
      <c r="D153" s="168" t="s">
        <v>134</v>
      </c>
      <c r="E153" s="87"/>
      <c r="F153" s="169" t="s">
        <v>295</v>
      </c>
      <c r="G153" s="87"/>
      <c r="H153" s="87"/>
      <c r="J153" s="87"/>
      <c r="K153" s="87"/>
      <c r="L153" s="132"/>
      <c r="M153" s="170"/>
      <c r="N153" s="87"/>
      <c r="O153" s="87"/>
      <c r="P153" s="87"/>
      <c r="Q153" s="87"/>
      <c r="R153" s="87"/>
      <c r="S153" s="87"/>
      <c r="T153" s="171"/>
      <c r="AT153" s="6" t="s">
        <v>134</v>
      </c>
      <c r="AU153" s="6" t="s">
        <v>21</v>
      </c>
    </row>
    <row r="154" spans="2:51" s="6" customFormat="1" ht="13.5" customHeight="1">
      <c r="B154" s="172"/>
      <c r="C154" s="173"/>
      <c r="D154" s="174" t="s">
        <v>136</v>
      </c>
      <c r="E154" s="173"/>
      <c r="F154" s="175" t="s">
        <v>296</v>
      </c>
      <c r="G154" s="173"/>
      <c r="H154" s="173"/>
      <c r="J154" s="173"/>
      <c r="K154" s="173"/>
      <c r="L154" s="176"/>
      <c r="M154" s="177"/>
      <c r="N154" s="173"/>
      <c r="O154" s="173"/>
      <c r="P154" s="173"/>
      <c r="Q154" s="173"/>
      <c r="R154" s="173"/>
      <c r="S154" s="173"/>
      <c r="T154" s="178"/>
      <c r="AT154" s="179" t="s">
        <v>136</v>
      </c>
      <c r="AU154" s="179" t="s">
        <v>21</v>
      </c>
      <c r="AV154" s="179" t="s">
        <v>21</v>
      </c>
      <c r="AW154" s="179" t="s">
        <v>99</v>
      </c>
      <c r="AX154" s="179" t="s">
        <v>72</v>
      </c>
      <c r="AY154" s="179" t="s">
        <v>125</v>
      </c>
    </row>
    <row r="155" spans="2:51" s="6" customFormat="1" ht="13.5" customHeight="1">
      <c r="B155" s="180"/>
      <c r="C155" s="181"/>
      <c r="D155" s="174" t="s">
        <v>136</v>
      </c>
      <c r="E155" s="181"/>
      <c r="F155" s="182" t="s">
        <v>446</v>
      </c>
      <c r="G155" s="181"/>
      <c r="H155" s="183">
        <v>211.17</v>
      </c>
      <c r="J155" s="181"/>
      <c r="K155" s="181"/>
      <c r="L155" s="184"/>
      <c r="M155" s="185"/>
      <c r="N155" s="181"/>
      <c r="O155" s="181"/>
      <c r="P155" s="181"/>
      <c r="Q155" s="181"/>
      <c r="R155" s="181"/>
      <c r="S155" s="181"/>
      <c r="T155" s="186"/>
      <c r="AT155" s="187" t="s">
        <v>136</v>
      </c>
      <c r="AU155" s="187" t="s">
        <v>21</v>
      </c>
      <c r="AV155" s="187" t="s">
        <v>80</v>
      </c>
      <c r="AW155" s="187" t="s">
        <v>99</v>
      </c>
      <c r="AX155" s="187" t="s">
        <v>21</v>
      </c>
      <c r="AY155" s="187" t="s">
        <v>125</v>
      </c>
    </row>
    <row r="156" spans="2:65" s="6" customFormat="1" ht="13.5" customHeight="1">
      <c r="B156" s="86"/>
      <c r="C156" s="156" t="s">
        <v>448</v>
      </c>
      <c r="D156" s="156" t="s">
        <v>127</v>
      </c>
      <c r="E156" s="157" t="s">
        <v>323</v>
      </c>
      <c r="F156" s="158" t="s">
        <v>324</v>
      </c>
      <c r="G156" s="159" t="s">
        <v>214</v>
      </c>
      <c r="H156" s="160">
        <v>211.17</v>
      </c>
      <c r="I156" s="161"/>
      <c r="J156" s="162">
        <f>ROUND($I$156*$H$156,2)</f>
        <v>0</v>
      </c>
      <c r="K156" s="158" t="s">
        <v>325</v>
      </c>
      <c r="L156" s="132"/>
      <c r="M156" s="163"/>
      <c r="N156" s="164" t="s">
        <v>43</v>
      </c>
      <c r="O156" s="87"/>
      <c r="P156" s="165">
        <f>$O$156*$H$156</f>
        <v>0</v>
      </c>
      <c r="Q156" s="165">
        <v>0</v>
      </c>
      <c r="R156" s="165">
        <f>$Q$156*$H$156</f>
        <v>0</v>
      </c>
      <c r="S156" s="165">
        <v>0</v>
      </c>
      <c r="T156" s="166">
        <f>$S$156*$H$156</f>
        <v>0</v>
      </c>
      <c r="AR156" s="90" t="s">
        <v>326</v>
      </c>
      <c r="AT156" s="90" t="s">
        <v>127</v>
      </c>
      <c r="AU156" s="90" t="s">
        <v>21</v>
      </c>
      <c r="AY156" s="6" t="s">
        <v>125</v>
      </c>
      <c r="BE156" s="167">
        <f>IF($N$156="základní",$J$156,0)</f>
        <v>0</v>
      </c>
      <c r="BF156" s="167">
        <f>IF($N$156="snížená",$J$156,0)</f>
        <v>0</v>
      </c>
      <c r="BG156" s="167">
        <f>IF($N$156="zákl. přenesená",$J$156,0)</f>
        <v>0</v>
      </c>
      <c r="BH156" s="167">
        <f>IF($N$156="sníž. přenesená",$J$156,0)</f>
        <v>0</v>
      </c>
      <c r="BI156" s="167">
        <f>IF($N$156="nulová",$J$156,0)</f>
        <v>0</v>
      </c>
      <c r="BJ156" s="90" t="s">
        <v>21</v>
      </c>
      <c r="BK156" s="167">
        <f>ROUND($I$156*$H$156,2)</f>
        <v>0</v>
      </c>
      <c r="BL156" s="90" t="s">
        <v>326</v>
      </c>
      <c r="BM156" s="90" t="s">
        <v>449</v>
      </c>
    </row>
    <row r="157" spans="2:47" s="6" customFormat="1" ht="14.25" customHeight="1">
      <c r="B157" s="86"/>
      <c r="C157" s="87"/>
      <c r="D157" s="168" t="s">
        <v>134</v>
      </c>
      <c r="E157" s="87"/>
      <c r="F157" s="169" t="s">
        <v>324</v>
      </c>
      <c r="G157" s="87"/>
      <c r="H157" s="87"/>
      <c r="J157" s="87"/>
      <c r="K157" s="87"/>
      <c r="L157" s="132"/>
      <c r="M157" s="170"/>
      <c r="N157" s="87"/>
      <c r="O157" s="87"/>
      <c r="P157" s="87"/>
      <c r="Q157" s="87"/>
      <c r="R157" s="87"/>
      <c r="S157" s="87"/>
      <c r="T157" s="171"/>
      <c r="AT157" s="6" t="s">
        <v>134</v>
      </c>
      <c r="AU157" s="6" t="s">
        <v>21</v>
      </c>
    </row>
    <row r="158" spans="2:51" s="6" customFormat="1" ht="13.5" customHeight="1">
      <c r="B158" s="172"/>
      <c r="C158" s="173"/>
      <c r="D158" s="174" t="s">
        <v>136</v>
      </c>
      <c r="E158" s="173"/>
      <c r="F158" s="175" t="s">
        <v>328</v>
      </c>
      <c r="G158" s="173"/>
      <c r="H158" s="173"/>
      <c r="J158" s="173"/>
      <c r="K158" s="173"/>
      <c r="L158" s="176"/>
      <c r="M158" s="177"/>
      <c r="N158" s="173"/>
      <c r="O158" s="173"/>
      <c r="P158" s="173"/>
      <c r="Q158" s="173"/>
      <c r="R158" s="173"/>
      <c r="S158" s="173"/>
      <c r="T158" s="178"/>
      <c r="AT158" s="179" t="s">
        <v>136</v>
      </c>
      <c r="AU158" s="179" t="s">
        <v>21</v>
      </c>
      <c r="AV158" s="179" t="s">
        <v>21</v>
      </c>
      <c r="AW158" s="179" t="s">
        <v>99</v>
      </c>
      <c r="AX158" s="179" t="s">
        <v>72</v>
      </c>
      <c r="AY158" s="179" t="s">
        <v>125</v>
      </c>
    </row>
    <row r="159" spans="2:51" s="6" customFormat="1" ht="13.5" customHeight="1">
      <c r="B159" s="180"/>
      <c r="C159" s="181"/>
      <c r="D159" s="174" t="s">
        <v>136</v>
      </c>
      <c r="E159" s="181"/>
      <c r="F159" s="182" t="s">
        <v>446</v>
      </c>
      <c r="G159" s="181"/>
      <c r="H159" s="183">
        <v>211.17</v>
      </c>
      <c r="J159" s="181"/>
      <c r="K159" s="181"/>
      <c r="L159" s="184"/>
      <c r="M159" s="185"/>
      <c r="N159" s="181"/>
      <c r="O159" s="181"/>
      <c r="P159" s="181"/>
      <c r="Q159" s="181"/>
      <c r="R159" s="181"/>
      <c r="S159" s="181"/>
      <c r="T159" s="186"/>
      <c r="AT159" s="187" t="s">
        <v>136</v>
      </c>
      <c r="AU159" s="187" t="s">
        <v>21</v>
      </c>
      <c r="AV159" s="187" t="s">
        <v>80</v>
      </c>
      <c r="AW159" s="187" t="s">
        <v>99</v>
      </c>
      <c r="AX159" s="187" t="s">
        <v>21</v>
      </c>
      <c r="AY159" s="187" t="s">
        <v>125</v>
      </c>
    </row>
    <row r="160" spans="2:65" s="6" customFormat="1" ht="13.5" customHeight="1">
      <c r="B160" s="86"/>
      <c r="C160" s="188" t="s">
        <v>450</v>
      </c>
      <c r="D160" s="188" t="s">
        <v>199</v>
      </c>
      <c r="E160" s="189" t="s">
        <v>330</v>
      </c>
      <c r="F160" s="190" t="s">
        <v>331</v>
      </c>
      <c r="G160" s="191" t="s">
        <v>214</v>
      </c>
      <c r="H160" s="192">
        <v>211.17</v>
      </c>
      <c r="I160" s="193"/>
      <c r="J160" s="194">
        <f>ROUND($I$160*$H$160,2)</f>
        <v>0</v>
      </c>
      <c r="K160" s="190" t="s">
        <v>325</v>
      </c>
      <c r="L160" s="195"/>
      <c r="M160" s="196"/>
      <c r="N160" s="197" t="s">
        <v>43</v>
      </c>
      <c r="O160" s="87"/>
      <c r="P160" s="165">
        <f>$O$160*$H$160</f>
        <v>0</v>
      </c>
      <c r="Q160" s="165">
        <v>6E-05</v>
      </c>
      <c r="R160" s="165">
        <f>$Q$160*$H$160</f>
        <v>0.0126702</v>
      </c>
      <c r="S160" s="165">
        <v>0</v>
      </c>
      <c r="T160" s="166">
        <f>$S$160*$H$160</f>
        <v>0</v>
      </c>
      <c r="AR160" s="90" t="s">
        <v>332</v>
      </c>
      <c r="AT160" s="90" t="s">
        <v>199</v>
      </c>
      <c r="AU160" s="90" t="s">
        <v>21</v>
      </c>
      <c r="AY160" s="6" t="s">
        <v>125</v>
      </c>
      <c r="BE160" s="167">
        <f>IF($N$160="základní",$J$160,0)</f>
        <v>0</v>
      </c>
      <c r="BF160" s="167">
        <f>IF($N$160="snížená",$J$160,0)</f>
        <v>0</v>
      </c>
      <c r="BG160" s="167">
        <f>IF($N$160="zákl. přenesená",$J$160,0)</f>
        <v>0</v>
      </c>
      <c r="BH160" s="167">
        <f>IF($N$160="sníž. přenesená",$J$160,0)</f>
        <v>0</v>
      </c>
      <c r="BI160" s="167">
        <f>IF($N$160="nulová",$J$160,0)</f>
        <v>0</v>
      </c>
      <c r="BJ160" s="90" t="s">
        <v>21</v>
      </c>
      <c r="BK160" s="167">
        <f>ROUND($I$160*$H$160,2)</f>
        <v>0</v>
      </c>
      <c r="BL160" s="90" t="s">
        <v>326</v>
      </c>
      <c r="BM160" s="90" t="s">
        <v>451</v>
      </c>
    </row>
    <row r="161" spans="2:47" s="6" customFormat="1" ht="14.25" customHeight="1">
      <c r="B161" s="86"/>
      <c r="C161" s="87"/>
      <c r="D161" s="168" t="s">
        <v>134</v>
      </c>
      <c r="E161" s="87"/>
      <c r="F161" s="169" t="s">
        <v>331</v>
      </c>
      <c r="G161" s="87"/>
      <c r="H161" s="87"/>
      <c r="J161" s="87"/>
      <c r="K161" s="87"/>
      <c r="L161" s="132"/>
      <c r="M161" s="170"/>
      <c r="N161" s="87"/>
      <c r="O161" s="87"/>
      <c r="P161" s="87"/>
      <c r="Q161" s="87"/>
      <c r="R161" s="87"/>
      <c r="S161" s="87"/>
      <c r="T161" s="171"/>
      <c r="AT161" s="6" t="s">
        <v>134</v>
      </c>
      <c r="AU161" s="6" t="s">
        <v>21</v>
      </c>
    </row>
    <row r="162" spans="2:51" s="6" customFormat="1" ht="13.5" customHeight="1">
      <c r="B162" s="172"/>
      <c r="C162" s="173"/>
      <c r="D162" s="174" t="s">
        <v>136</v>
      </c>
      <c r="E162" s="173"/>
      <c r="F162" s="175" t="s">
        <v>328</v>
      </c>
      <c r="G162" s="173"/>
      <c r="H162" s="173"/>
      <c r="J162" s="173"/>
      <c r="K162" s="173"/>
      <c r="L162" s="176"/>
      <c r="M162" s="177"/>
      <c r="N162" s="173"/>
      <c r="O162" s="173"/>
      <c r="P162" s="173"/>
      <c r="Q162" s="173"/>
      <c r="R162" s="173"/>
      <c r="S162" s="173"/>
      <c r="T162" s="178"/>
      <c r="AT162" s="179" t="s">
        <v>136</v>
      </c>
      <c r="AU162" s="179" t="s">
        <v>21</v>
      </c>
      <c r="AV162" s="179" t="s">
        <v>21</v>
      </c>
      <c r="AW162" s="179" t="s">
        <v>99</v>
      </c>
      <c r="AX162" s="179" t="s">
        <v>72</v>
      </c>
      <c r="AY162" s="179" t="s">
        <v>125</v>
      </c>
    </row>
    <row r="163" spans="2:51" s="6" customFormat="1" ht="13.5" customHeight="1">
      <c r="B163" s="180"/>
      <c r="C163" s="181"/>
      <c r="D163" s="174" t="s">
        <v>136</v>
      </c>
      <c r="E163" s="181"/>
      <c r="F163" s="182" t="s">
        <v>446</v>
      </c>
      <c r="G163" s="181"/>
      <c r="H163" s="183">
        <v>211.17</v>
      </c>
      <c r="J163" s="181"/>
      <c r="K163" s="181"/>
      <c r="L163" s="184"/>
      <c r="M163" s="185"/>
      <c r="N163" s="181"/>
      <c r="O163" s="181"/>
      <c r="P163" s="181"/>
      <c r="Q163" s="181"/>
      <c r="R163" s="181"/>
      <c r="S163" s="181"/>
      <c r="T163" s="186"/>
      <c r="AT163" s="187" t="s">
        <v>136</v>
      </c>
      <c r="AU163" s="187" t="s">
        <v>21</v>
      </c>
      <c r="AV163" s="187" t="s">
        <v>80</v>
      </c>
      <c r="AW163" s="187" t="s">
        <v>99</v>
      </c>
      <c r="AX163" s="187" t="s">
        <v>21</v>
      </c>
      <c r="AY163" s="187" t="s">
        <v>125</v>
      </c>
    </row>
    <row r="164" spans="2:65" s="6" customFormat="1" ht="13.5" customHeight="1">
      <c r="B164" s="86"/>
      <c r="C164" s="188" t="s">
        <v>452</v>
      </c>
      <c r="D164" s="188" t="s">
        <v>199</v>
      </c>
      <c r="E164" s="189" t="s">
        <v>335</v>
      </c>
      <c r="F164" s="190" t="s">
        <v>336</v>
      </c>
      <c r="G164" s="191" t="s">
        <v>214</v>
      </c>
      <c r="H164" s="192">
        <v>211.17</v>
      </c>
      <c r="I164" s="193"/>
      <c r="J164" s="194">
        <f>ROUND($I$164*$H$164,2)</f>
        <v>0</v>
      </c>
      <c r="K164" s="190"/>
      <c r="L164" s="195"/>
      <c r="M164" s="196"/>
      <c r="N164" s="197" t="s">
        <v>43</v>
      </c>
      <c r="O164" s="87"/>
      <c r="P164" s="165">
        <f>$O$164*$H$164</f>
        <v>0</v>
      </c>
      <c r="Q164" s="165">
        <v>0</v>
      </c>
      <c r="R164" s="165">
        <f>$Q$164*$H$164</f>
        <v>0</v>
      </c>
      <c r="S164" s="165">
        <v>0</v>
      </c>
      <c r="T164" s="166">
        <f>$S$164*$H$164</f>
        <v>0</v>
      </c>
      <c r="AR164" s="90" t="s">
        <v>202</v>
      </c>
      <c r="AT164" s="90" t="s">
        <v>199</v>
      </c>
      <c r="AU164" s="90" t="s">
        <v>21</v>
      </c>
      <c r="AY164" s="6" t="s">
        <v>125</v>
      </c>
      <c r="BE164" s="167">
        <f>IF($N$164="základní",$J$164,0)</f>
        <v>0</v>
      </c>
      <c r="BF164" s="167">
        <f>IF($N$164="snížená",$J$164,0)</f>
        <v>0</v>
      </c>
      <c r="BG164" s="167">
        <f>IF($N$164="zákl. přenesená",$J$164,0)</f>
        <v>0</v>
      </c>
      <c r="BH164" s="167">
        <f>IF($N$164="sníž. přenesená",$J$164,0)</f>
        <v>0</v>
      </c>
      <c r="BI164" s="167">
        <f>IF($N$164="nulová",$J$164,0)</f>
        <v>0</v>
      </c>
      <c r="BJ164" s="90" t="s">
        <v>21</v>
      </c>
      <c r="BK164" s="167">
        <f>ROUND($I$164*$H$164,2)</f>
        <v>0</v>
      </c>
      <c r="BL164" s="90" t="s">
        <v>132</v>
      </c>
      <c r="BM164" s="90" t="s">
        <v>453</v>
      </c>
    </row>
    <row r="165" spans="2:47" s="6" customFormat="1" ht="14.25" customHeight="1">
      <c r="B165" s="86"/>
      <c r="C165" s="87"/>
      <c r="D165" s="168" t="s">
        <v>134</v>
      </c>
      <c r="E165" s="87"/>
      <c r="F165" s="169" t="s">
        <v>338</v>
      </c>
      <c r="G165" s="87"/>
      <c r="H165" s="87"/>
      <c r="J165" s="87"/>
      <c r="K165" s="87"/>
      <c r="L165" s="132"/>
      <c r="M165" s="170"/>
      <c r="N165" s="87"/>
      <c r="O165" s="87"/>
      <c r="P165" s="87"/>
      <c r="Q165" s="87"/>
      <c r="R165" s="87"/>
      <c r="S165" s="87"/>
      <c r="T165" s="171"/>
      <c r="AT165" s="6" t="s">
        <v>134</v>
      </c>
      <c r="AU165" s="6" t="s">
        <v>21</v>
      </c>
    </row>
    <row r="166" spans="2:51" s="6" customFormat="1" ht="13.5" customHeight="1">
      <c r="B166" s="172"/>
      <c r="C166" s="173"/>
      <c r="D166" s="174" t="s">
        <v>136</v>
      </c>
      <c r="E166" s="173"/>
      <c r="F166" s="175" t="s">
        <v>339</v>
      </c>
      <c r="G166" s="173"/>
      <c r="H166" s="173"/>
      <c r="J166" s="173"/>
      <c r="K166" s="173"/>
      <c r="L166" s="176"/>
      <c r="M166" s="177"/>
      <c r="N166" s="173"/>
      <c r="O166" s="173"/>
      <c r="P166" s="173"/>
      <c r="Q166" s="173"/>
      <c r="R166" s="173"/>
      <c r="S166" s="173"/>
      <c r="T166" s="178"/>
      <c r="AT166" s="179" t="s">
        <v>136</v>
      </c>
      <c r="AU166" s="179" t="s">
        <v>21</v>
      </c>
      <c r="AV166" s="179" t="s">
        <v>21</v>
      </c>
      <c r="AW166" s="179" t="s">
        <v>99</v>
      </c>
      <c r="AX166" s="179" t="s">
        <v>72</v>
      </c>
      <c r="AY166" s="179" t="s">
        <v>125</v>
      </c>
    </row>
    <row r="167" spans="2:51" s="6" customFormat="1" ht="13.5" customHeight="1">
      <c r="B167" s="180"/>
      <c r="C167" s="181"/>
      <c r="D167" s="174" t="s">
        <v>136</v>
      </c>
      <c r="E167" s="181"/>
      <c r="F167" s="182" t="s">
        <v>446</v>
      </c>
      <c r="G167" s="181"/>
      <c r="H167" s="183">
        <v>211.17</v>
      </c>
      <c r="J167" s="181"/>
      <c r="K167" s="181"/>
      <c r="L167" s="184"/>
      <c r="M167" s="185"/>
      <c r="N167" s="181"/>
      <c r="O167" s="181"/>
      <c r="P167" s="181"/>
      <c r="Q167" s="181"/>
      <c r="R167" s="181"/>
      <c r="S167" s="181"/>
      <c r="T167" s="186"/>
      <c r="AT167" s="187" t="s">
        <v>136</v>
      </c>
      <c r="AU167" s="187" t="s">
        <v>21</v>
      </c>
      <c r="AV167" s="187" t="s">
        <v>80</v>
      </c>
      <c r="AW167" s="187" t="s">
        <v>99</v>
      </c>
      <c r="AX167" s="187" t="s">
        <v>21</v>
      </c>
      <c r="AY167" s="187" t="s">
        <v>125</v>
      </c>
    </row>
    <row r="168" spans="2:65" s="6" customFormat="1" ht="13.5" customHeight="1">
      <c r="B168" s="86"/>
      <c r="C168" s="156" t="s">
        <v>192</v>
      </c>
      <c r="D168" s="156" t="s">
        <v>127</v>
      </c>
      <c r="E168" s="157" t="s">
        <v>341</v>
      </c>
      <c r="F168" s="158" t="s">
        <v>342</v>
      </c>
      <c r="G168" s="159"/>
      <c r="H168" s="160">
        <v>211.17</v>
      </c>
      <c r="I168" s="161"/>
      <c r="J168" s="162">
        <f>ROUND($I$168*$H$168,2)</f>
        <v>0</v>
      </c>
      <c r="K168" s="158"/>
      <c r="L168" s="132"/>
      <c r="M168" s="163"/>
      <c r="N168" s="164" t="s">
        <v>43</v>
      </c>
      <c r="O168" s="87"/>
      <c r="P168" s="165">
        <f>$O$168*$H$168</f>
        <v>0</v>
      </c>
      <c r="Q168" s="165">
        <v>0</v>
      </c>
      <c r="R168" s="165">
        <f>$Q$168*$H$168</f>
        <v>0</v>
      </c>
      <c r="S168" s="165">
        <v>0</v>
      </c>
      <c r="T168" s="166">
        <f>$S$168*$H$168</f>
        <v>0</v>
      </c>
      <c r="AR168" s="90" t="s">
        <v>132</v>
      </c>
      <c r="AT168" s="90" t="s">
        <v>127</v>
      </c>
      <c r="AU168" s="90" t="s">
        <v>21</v>
      </c>
      <c r="AY168" s="6" t="s">
        <v>125</v>
      </c>
      <c r="BE168" s="167">
        <f>IF($N$168="základní",$J$168,0)</f>
        <v>0</v>
      </c>
      <c r="BF168" s="167">
        <f>IF($N$168="snížená",$J$168,0)</f>
        <v>0</v>
      </c>
      <c r="BG168" s="167">
        <f>IF($N$168="zákl. přenesená",$J$168,0)</f>
        <v>0</v>
      </c>
      <c r="BH168" s="167">
        <f>IF($N$168="sníž. přenesená",$J$168,0)</f>
        <v>0</v>
      </c>
      <c r="BI168" s="167">
        <f>IF($N$168="nulová",$J$168,0)</f>
        <v>0</v>
      </c>
      <c r="BJ168" s="90" t="s">
        <v>21</v>
      </c>
      <c r="BK168" s="167">
        <f>ROUND($I$168*$H$168,2)</f>
        <v>0</v>
      </c>
      <c r="BL168" s="90" t="s">
        <v>132</v>
      </c>
      <c r="BM168" s="90" t="s">
        <v>454</v>
      </c>
    </row>
    <row r="169" spans="2:47" s="6" customFormat="1" ht="14.25" customHeight="1">
      <c r="B169" s="86"/>
      <c r="C169" s="87"/>
      <c r="D169" s="168" t="s">
        <v>134</v>
      </c>
      <c r="E169" s="87"/>
      <c r="F169" s="169" t="s">
        <v>342</v>
      </c>
      <c r="G169" s="87"/>
      <c r="H169" s="87"/>
      <c r="J169" s="87"/>
      <c r="K169" s="87"/>
      <c r="L169" s="132"/>
      <c r="M169" s="170"/>
      <c r="N169" s="87"/>
      <c r="O169" s="87"/>
      <c r="P169" s="87"/>
      <c r="Q169" s="87"/>
      <c r="R169" s="87"/>
      <c r="S169" s="87"/>
      <c r="T169" s="171"/>
      <c r="AT169" s="6" t="s">
        <v>134</v>
      </c>
      <c r="AU169" s="6" t="s">
        <v>21</v>
      </c>
    </row>
    <row r="170" spans="2:51" s="6" customFormat="1" ht="13.5" customHeight="1">
      <c r="B170" s="172"/>
      <c r="C170" s="173"/>
      <c r="D170" s="174" t="s">
        <v>136</v>
      </c>
      <c r="E170" s="173"/>
      <c r="F170" s="175" t="s">
        <v>344</v>
      </c>
      <c r="G170" s="173"/>
      <c r="H170" s="173"/>
      <c r="J170" s="173"/>
      <c r="K170" s="173"/>
      <c r="L170" s="176"/>
      <c r="M170" s="177"/>
      <c r="N170" s="173"/>
      <c r="O170" s="173"/>
      <c r="P170" s="173"/>
      <c r="Q170" s="173"/>
      <c r="R170" s="173"/>
      <c r="S170" s="173"/>
      <c r="T170" s="178"/>
      <c r="AT170" s="179" t="s">
        <v>136</v>
      </c>
      <c r="AU170" s="179" t="s">
        <v>21</v>
      </c>
      <c r="AV170" s="179" t="s">
        <v>21</v>
      </c>
      <c r="AW170" s="179" t="s">
        <v>99</v>
      </c>
      <c r="AX170" s="179" t="s">
        <v>72</v>
      </c>
      <c r="AY170" s="179" t="s">
        <v>125</v>
      </c>
    </row>
    <row r="171" spans="2:51" s="6" customFormat="1" ht="13.5" customHeight="1">
      <c r="B171" s="180"/>
      <c r="C171" s="181"/>
      <c r="D171" s="174" t="s">
        <v>136</v>
      </c>
      <c r="E171" s="181"/>
      <c r="F171" s="182" t="s">
        <v>446</v>
      </c>
      <c r="G171" s="181"/>
      <c r="H171" s="183">
        <v>211.17</v>
      </c>
      <c r="J171" s="181"/>
      <c r="K171" s="181"/>
      <c r="L171" s="184"/>
      <c r="M171" s="185"/>
      <c r="N171" s="181"/>
      <c r="O171" s="181"/>
      <c r="P171" s="181"/>
      <c r="Q171" s="181"/>
      <c r="R171" s="181"/>
      <c r="S171" s="181"/>
      <c r="T171" s="186"/>
      <c r="AT171" s="187" t="s">
        <v>136</v>
      </c>
      <c r="AU171" s="187" t="s">
        <v>21</v>
      </c>
      <c r="AV171" s="187" t="s">
        <v>80</v>
      </c>
      <c r="AW171" s="187" t="s">
        <v>99</v>
      </c>
      <c r="AX171" s="187" t="s">
        <v>21</v>
      </c>
      <c r="AY171" s="187" t="s">
        <v>125</v>
      </c>
    </row>
    <row r="172" spans="2:65" s="6" customFormat="1" ht="13.5" customHeight="1">
      <c r="B172" s="86"/>
      <c r="C172" s="188" t="s">
        <v>377</v>
      </c>
      <c r="D172" s="188" t="s">
        <v>199</v>
      </c>
      <c r="E172" s="189" t="s">
        <v>298</v>
      </c>
      <c r="F172" s="190" t="s">
        <v>299</v>
      </c>
      <c r="G172" s="191" t="s">
        <v>300</v>
      </c>
      <c r="H172" s="192">
        <v>1</v>
      </c>
      <c r="I172" s="193"/>
      <c r="J172" s="194">
        <f>ROUND($I$172*$H$172,2)</f>
        <v>0</v>
      </c>
      <c r="K172" s="190" t="s">
        <v>131</v>
      </c>
      <c r="L172" s="195"/>
      <c r="M172" s="196"/>
      <c r="N172" s="197" t="s">
        <v>43</v>
      </c>
      <c r="O172" s="87"/>
      <c r="P172" s="165">
        <f>$O$172*$H$172</f>
        <v>0</v>
      </c>
      <c r="Q172" s="165">
        <v>0.01</v>
      </c>
      <c r="R172" s="165">
        <f>$Q$172*$H$172</f>
        <v>0.01</v>
      </c>
      <c r="S172" s="165">
        <v>0</v>
      </c>
      <c r="T172" s="166">
        <f>$S$172*$H$172</f>
        <v>0</v>
      </c>
      <c r="AR172" s="90" t="s">
        <v>202</v>
      </c>
      <c r="AT172" s="90" t="s">
        <v>199</v>
      </c>
      <c r="AU172" s="90" t="s">
        <v>21</v>
      </c>
      <c r="AY172" s="6" t="s">
        <v>125</v>
      </c>
      <c r="BE172" s="167">
        <f>IF($N$172="základní",$J$172,0)</f>
        <v>0</v>
      </c>
      <c r="BF172" s="167">
        <f>IF($N$172="snížená",$J$172,0)</f>
        <v>0</v>
      </c>
      <c r="BG172" s="167">
        <f>IF($N$172="zákl. přenesená",$J$172,0)</f>
        <v>0</v>
      </c>
      <c r="BH172" s="167">
        <f>IF($N$172="sníž. přenesená",$J$172,0)</f>
        <v>0</v>
      </c>
      <c r="BI172" s="167">
        <f>IF($N$172="nulová",$J$172,0)</f>
        <v>0</v>
      </c>
      <c r="BJ172" s="90" t="s">
        <v>21</v>
      </c>
      <c r="BK172" s="167">
        <f>ROUND($I$172*$H$172,2)</f>
        <v>0</v>
      </c>
      <c r="BL172" s="90" t="s">
        <v>132</v>
      </c>
      <c r="BM172" s="90" t="s">
        <v>455</v>
      </c>
    </row>
    <row r="173" spans="2:47" s="6" customFormat="1" ht="24.75" customHeight="1">
      <c r="B173" s="86"/>
      <c r="C173" s="87"/>
      <c r="D173" s="168" t="s">
        <v>134</v>
      </c>
      <c r="E173" s="87"/>
      <c r="F173" s="169" t="s">
        <v>302</v>
      </c>
      <c r="G173" s="87"/>
      <c r="H173" s="87"/>
      <c r="J173" s="87"/>
      <c r="K173" s="87"/>
      <c r="L173" s="132"/>
      <c r="M173" s="170"/>
      <c r="N173" s="87"/>
      <c r="O173" s="87"/>
      <c r="P173" s="87"/>
      <c r="Q173" s="87"/>
      <c r="R173" s="87"/>
      <c r="S173" s="87"/>
      <c r="T173" s="171"/>
      <c r="AT173" s="6" t="s">
        <v>134</v>
      </c>
      <c r="AU173" s="6" t="s">
        <v>21</v>
      </c>
    </row>
    <row r="174" spans="2:51" s="6" customFormat="1" ht="13.5" customHeight="1">
      <c r="B174" s="172"/>
      <c r="C174" s="173"/>
      <c r="D174" s="174" t="s">
        <v>136</v>
      </c>
      <c r="E174" s="173"/>
      <c r="F174" s="175" t="s">
        <v>303</v>
      </c>
      <c r="G174" s="173"/>
      <c r="H174" s="173"/>
      <c r="J174" s="173"/>
      <c r="K174" s="173"/>
      <c r="L174" s="176"/>
      <c r="M174" s="177"/>
      <c r="N174" s="173"/>
      <c r="O174" s="173"/>
      <c r="P174" s="173"/>
      <c r="Q174" s="173"/>
      <c r="R174" s="173"/>
      <c r="S174" s="173"/>
      <c r="T174" s="178"/>
      <c r="AT174" s="179" t="s">
        <v>136</v>
      </c>
      <c r="AU174" s="179" t="s">
        <v>21</v>
      </c>
      <c r="AV174" s="179" t="s">
        <v>21</v>
      </c>
      <c r="AW174" s="179" t="s">
        <v>99</v>
      </c>
      <c r="AX174" s="179" t="s">
        <v>72</v>
      </c>
      <c r="AY174" s="179" t="s">
        <v>125</v>
      </c>
    </row>
    <row r="175" spans="2:51" s="6" customFormat="1" ht="13.5" customHeight="1">
      <c r="B175" s="180"/>
      <c r="C175" s="181"/>
      <c r="D175" s="174" t="s">
        <v>136</v>
      </c>
      <c r="E175" s="181"/>
      <c r="F175" s="182" t="s">
        <v>21</v>
      </c>
      <c r="G175" s="181"/>
      <c r="H175" s="183">
        <v>1</v>
      </c>
      <c r="J175" s="181"/>
      <c r="K175" s="181"/>
      <c r="L175" s="184"/>
      <c r="M175" s="185"/>
      <c r="N175" s="181"/>
      <c r="O175" s="181"/>
      <c r="P175" s="181"/>
      <c r="Q175" s="181"/>
      <c r="R175" s="181"/>
      <c r="S175" s="181"/>
      <c r="T175" s="186"/>
      <c r="AT175" s="187" t="s">
        <v>136</v>
      </c>
      <c r="AU175" s="187" t="s">
        <v>21</v>
      </c>
      <c r="AV175" s="187" t="s">
        <v>80</v>
      </c>
      <c r="AW175" s="187" t="s">
        <v>99</v>
      </c>
      <c r="AX175" s="187" t="s">
        <v>21</v>
      </c>
      <c r="AY175" s="187" t="s">
        <v>125</v>
      </c>
    </row>
    <row r="176" spans="2:65" s="6" customFormat="1" ht="13.5" customHeight="1">
      <c r="B176" s="86"/>
      <c r="C176" s="156" t="s">
        <v>381</v>
      </c>
      <c r="D176" s="156" t="s">
        <v>127</v>
      </c>
      <c r="E176" s="157" t="s">
        <v>305</v>
      </c>
      <c r="F176" s="158" t="s">
        <v>306</v>
      </c>
      <c r="G176" s="159" t="s">
        <v>300</v>
      </c>
      <c r="H176" s="160">
        <v>1</v>
      </c>
      <c r="I176" s="161"/>
      <c r="J176" s="162">
        <f>ROUND($I$176*$H$176,2)</f>
        <v>0</v>
      </c>
      <c r="K176" s="158" t="s">
        <v>131</v>
      </c>
      <c r="L176" s="132"/>
      <c r="M176" s="163"/>
      <c r="N176" s="164" t="s">
        <v>43</v>
      </c>
      <c r="O176" s="87"/>
      <c r="P176" s="165">
        <f>$O$176*$H$176</f>
        <v>0</v>
      </c>
      <c r="Q176" s="165">
        <v>0.0016</v>
      </c>
      <c r="R176" s="165">
        <f>$Q$176*$H$176</f>
        <v>0.0016</v>
      </c>
      <c r="S176" s="165">
        <v>0</v>
      </c>
      <c r="T176" s="166">
        <f>$S$176*$H$176</f>
        <v>0</v>
      </c>
      <c r="AR176" s="90" t="s">
        <v>132</v>
      </c>
      <c r="AT176" s="90" t="s">
        <v>127</v>
      </c>
      <c r="AU176" s="90" t="s">
        <v>21</v>
      </c>
      <c r="AY176" s="6" t="s">
        <v>125</v>
      </c>
      <c r="BE176" s="167">
        <f>IF($N$176="základní",$J$176,0)</f>
        <v>0</v>
      </c>
      <c r="BF176" s="167">
        <f>IF($N$176="snížená",$J$176,0)</f>
        <v>0</v>
      </c>
      <c r="BG176" s="167">
        <f>IF($N$176="zákl. přenesená",$J$176,0)</f>
        <v>0</v>
      </c>
      <c r="BH176" s="167">
        <f>IF($N$176="sníž. přenesená",$J$176,0)</f>
        <v>0</v>
      </c>
      <c r="BI176" s="167">
        <f>IF($N$176="nulová",$J$176,0)</f>
        <v>0</v>
      </c>
      <c r="BJ176" s="90" t="s">
        <v>21</v>
      </c>
      <c r="BK176" s="167">
        <f>ROUND($I$176*$H$176,2)</f>
        <v>0</v>
      </c>
      <c r="BL176" s="90" t="s">
        <v>132</v>
      </c>
      <c r="BM176" s="90" t="s">
        <v>456</v>
      </c>
    </row>
    <row r="177" spans="2:47" s="6" customFormat="1" ht="24.75" customHeight="1">
      <c r="B177" s="86"/>
      <c r="C177" s="87"/>
      <c r="D177" s="168" t="s">
        <v>134</v>
      </c>
      <c r="E177" s="87"/>
      <c r="F177" s="169" t="s">
        <v>308</v>
      </c>
      <c r="G177" s="87"/>
      <c r="H177" s="87"/>
      <c r="J177" s="87"/>
      <c r="K177" s="87"/>
      <c r="L177" s="132"/>
      <c r="M177" s="170"/>
      <c r="N177" s="87"/>
      <c r="O177" s="87"/>
      <c r="P177" s="87"/>
      <c r="Q177" s="87"/>
      <c r="R177" s="87"/>
      <c r="S177" s="87"/>
      <c r="T177" s="171"/>
      <c r="AT177" s="6" t="s">
        <v>134</v>
      </c>
      <c r="AU177" s="6" t="s">
        <v>21</v>
      </c>
    </row>
    <row r="178" spans="2:51" s="6" customFormat="1" ht="13.5" customHeight="1">
      <c r="B178" s="172"/>
      <c r="C178" s="173"/>
      <c r="D178" s="174" t="s">
        <v>136</v>
      </c>
      <c r="E178" s="173"/>
      <c r="F178" s="175" t="s">
        <v>309</v>
      </c>
      <c r="G178" s="173"/>
      <c r="H178" s="173"/>
      <c r="J178" s="173"/>
      <c r="K178" s="173"/>
      <c r="L178" s="176"/>
      <c r="M178" s="177"/>
      <c r="N178" s="173"/>
      <c r="O178" s="173"/>
      <c r="P178" s="173"/>
      <c r="Q178" s="173"/>
      <c r="R178" s="173"/>
      <c r="S178" s="173"/>
      <c r="T178" s="178"/>
      <c r="AT178" s="179" t="s">
        <v>136</v>
      </c>
      <c r="AU178" s="179" t="s">
        <v>21</v>
      </c>
      <c r="AV178" s="179" t="s">
        <v>21</v>
      </c>
      <c r="AW178" s="179" t="s">
        <v>99</v>
      </c>
      <c r="AX178" s="179" t="s">
        <v>72</v>
      </c>
      <c r="AY178" s="179" t="s">
        <v>125</v>
      </c>
    </row>
    <row r="179" spans="2:51" s="6" customFormat="1" ht="13.5" customHeight="1">
      <c r="B179" s="180"/>
      <c r="C179" s="181"/>
      <c r="D179" s="174" t="s">
        <v>136</v>
      </c>
      <c r="E179" s="181"/>
      <c r="F179" s="182" t="s">
        <v>21</v>
      </c>
      <c r="G179" s="181"/>
      <c r="H179" s="183">
        <v>1</v>
      </c>
      <c r="J179" s="181"/>
      <c r="K179" s="181"/>
      <c r="L179" s="184"/>
      <c r="M179" s="185"/>
      <c r="N179" s="181"/>
      <c r="O179" s="181"/>
      <c r="P179" s="181"/>
      <c r="Q179" s="181"/>
      <c r="R179" s="181"/>
      <c r="S179" s="181"/>
      <c r="T179" s="186"/>
      <c r="AT179" s="187" t="s">
        <v>136</v>
      </c>
      <c r="AU179" s="187" t="s">
        <v>21</v>
      </c>
      <c r="AV179" s="187" t="s">
        <v>80</v>
      </c>
      <c r="AW179" s="187" t="s">
        <v>99</v>
      </c>
      <c r="AX179" s="187" t="s">
        <v>21</v>
      </c>
      <c r="AY179" s="187" t="s">
        <v>125</v>
      </c>
    </row>
    <row r="180" spans="2:65" s="6" customFormat="1" ht="13.5" customHeight="1">
      <c r="B180" s="86"/>
      <c r="C180" s="188" t="s">
        <v>167</v>
      </c>
      <c r="D180" s="188" t="s">
        <v>199</v>
      </c>
      <c r="E180" s="189" t="s">
        <v>311</v>
      </c>
      <c r="F180" s="190" t="s">
        <v>312</v>
      </c>
      <c r="G180" s="191" t="s">
        <v>300</v>
      </c>
      <c r="H180" s="192">
        <v>1</v>
      </c>
      <c r="I180" s="193"/>
      <c r="J180" s="194">
        <f>ROUND($I$180*$H$180,2)</f>
        <v>0</v>
      </c>
      <c r="K180" s="190" t="s">
        <v>131</v>
      </c>
      <c r="L180" s="195"/>
      <c r="M180" s="196"/>
      <c r="N180" s="197" t="s">
        <v>43</v>
      </c>
      <c r="O180" s="87"/>
      <c r="P180" s="165">
        <f>$O$180*$H$180</f>
        <v>0</v>
      </c>
      <c r="Q180" s="165">
        <v>0.0325</v>
      </c>
      <c r="R180" s="165">
        <f>$Q$180*$H$180</f>
        <v>0.0325</v>
      </c>
      <c r="S180" s="165">
        <v>0</v>
      </c>
      <c r="T180" s="166">
        <f>$S$180*$H$180</f>
        <v>0</v>
      </c>
      <c r="AR180" s="90" t="s">
        <v>202</v>
      </c>
      <c r="AT180" s="90" t="s">
        <v>199</v>
      </c>
      <c r="AU180" s="90" t="s">
        <v>21</v>
      </c>
      <c r="AY180" s="6" t="s">
        <v>125</v>
      </c>
      <c r="BE180" s="167">
        <f>IF($N$180="základní",$J$180,0)</f>
        <v>0</v>
      </c>
      <c r="BF180" s="167">
        <f>IF($N$180="snížená",$J$180,0)</f>
        <v>0</v>
      </c>
      <c r="BG180" s="167">
        <f>IF($N$180="zákl. přenesená",$J$180,0)</f>
        <v>0</v>
      </c>
      <c r="BH180" s="167">
        <f>IF($N$180="sníž. přenesená",$J$180,0)</f>
        <v>0</v>
      </c>
      <c r="BI180" s="167">
        <f>IF($N$180="nulová",$J$180,0)</f>
        <v>0</v>
      </c>
      <c r="BJ180" s="90" t="s">
        <v>21</v>
      </c>
      <c r="BK180" s="167">
        <f>ROUND($I$180*$H$180,2)</f>
        <v>0</v>
      </c>
      <c r="BL180" s="90" t="s">
        <v>132</v>
      </c>
      <c r="BM180" s="90" t="s">
        <v>457</v>
      </c>
    </row>
    <row r="181" spans="2:47" s="6" customFormat="1" ht="24.75" customHeight="1">
      <c r="B181" s="86"/>
      <c r="C181" s="87"/>
      <c r="D181" s="168" t="s">
        <v>134</v>
      </c>
      <c r="E181" s="87"/>
      <c r="F181" s="169" t="s">
        <v>314</v>
      </c>
      <c r="G181" s="87"/>
      <c r="H181" s="87"/>
      <c r="J181" s="87"/>
      <c r="K181" s="87"/>
      <c r="L181" s="132"/>
      <c r="M181" s="170"/>
      <c r="N181" s="87"/>
      <c r="O181" s="87"/>
      <c r="P181" s="87"/>
      <c r="Q181" s="87"/>
      <c r="R181" s="87"/>
      <c r="S181" s="87"/>
      <c r="T181" s="171"/>
      <c r="AT181" s="6" t="s">
        <v>134</v>
      </c>
      <c r="AU181" s="6" t="s">
        <v>21</v>
      </c>
    </row>
    <row r="182" spans="2:51" s="6" customFormat="1" ht="13.5" customHeight="1">
      <c r="B182" s="172"/>
      <c r="C182" s="173"/>
      <c r="D182" s="174" t="s">
        <v>136</v>
      </c>
      <c r="E182" s="173"/>
      <c r="F182" s="175" t="s">
        <v>458</v>
      </c>
      <c r="G182" s="173"/>
      <c r="H182" s="173"/>
      <c r="J182" s="173"/>
      <c r="K182" s="173"/>
      <c r="L182" s="176"/>
      <c r="M182" s="177"/>
      <c r="N182" s="173"/>
      <c r="O182" s="173"/>
      <c r="P182" s="173"/>
      <c r="Q182" s="173"/>
      <c r="R182" s="173"/>
      <c r="S182" s="173"/>
      <c r="T182" s="178"/>
      <c r="AT182" s="179" t="s">
        <v>136</v>
      </c>
      <c r="AU182" s="179" t="s">
        <v>21</v>
      </c>
      <c r="AV182" s="179" t="s">
        <v>21</v>
      </c>
      <c r="AW182" s="179" t="s">
        <v>99</v>
      </c>
      <c r="AX182" s="179" t="s">
        <v>72</v>
      </c>
      <c r="AY182" s="179" t="s">
        <v>125</v>
      </c>
    </row>
    <row r="183" spans="2:51" s="6" customFormat="1" ht="13.5" customHeight="1">
      <c r="B183" s="180"/>
      <c r="C183" s="181"/>
      <c r="D183" s="174" t="s">
        <v>136</v>
      </c>
      <c r="E183" s="181"/>
      <c r="F183" s="182" t="s">
        <v>21</v>
      </c>
      <c r="G183" s="181"/>
      <c r="H183" s="183">
        <v>1</v>
      </c>
      <c r="J183" s="181"/>
      <c r="K183" s="181"/>
      <c r="L183" s="184"/>
      <c r="M183" s="185"/>
      <c r="N183" s="181"/>
      <c r="O183" s="181"/>
      <c r="P183" s="181"/>
      <c r="Q183" s="181"/>
      <c r="R183" s="181"/>
      <c r="S183" s="181"/>
      <c r="T183" s="186"/>
      <c r="AT183" s="187" t="s">
        <v>136</v>
      </c>
      <c r="AU183" s="187" t="s">
        <v>21</v>
      </c>
      <c r="AV183" s="187" t="s">
        <v>80</v>
      </c>
      <c r="AW183" s="187" t="s">
        <v>99</v>
      </c>
      <c r="AX183" s="187" t="s">
        <v>21</v>
      </c>
      <c r="AY183" s="187" t="s">
        <v>125</v>
      </c>
    </row>
    <row r="184" spans="2:65" s="6" customFormat="1" ht="13.5" customHeight="1">
      <c r="B184" s="86"/>
      <c r="C184" s="156" t="s">
        <v>332</v>
      </c>
      <c r="D184" s="156" t="s">
        <v>127</v>
      </c>
      <c r="E184" s="157" t="s">
        <v>318</v>
      </c>
      <c r="F184" s="158" t="s">
        <v>319</v>
      </c>
      <c r="G184" s="159" t="s">
        <v>300</v>
      </c>
      <c r="H184" s="160">
        <v>1</v>
      </c>
      <c r="I184" s="161"/>
      <c r="J184" s="162">
        <f>ROUND($I$184*$H$184,2)</f>
        <v>0</v>
      </c>
      <c r="K184" s="158" t="s">
        <v>131</v>
      </c>
      <c r="L184" s="132"/>
      <c r="M184" s="163"/>
      <c r="N184" s="164" t="s">
        <v>43</v>
      </c>
      <c r="O184" s="87"/>
      <c r="P184" s="165">
        <f>$O$184*$H$184</f>
        <v>0</v>
      </c>
      <c r="Q184" s="165">
        <v>0.00034</v>
      </c>
      <c r="R184" s="165">
        <f>$Q$184*$H$184</f>
        <v>0.00034</v>
      </c>
      <c r="S184" s="165">
        <v>0</v>
      </c>
      <c r="T184" s="166">
        <f>$S$184*$H$184</f>
        <v>0</v>
      </c>
      <c r="AR184" s="90" t="s">
        <v>132</v>
      </c>
      <c r="AT184" s="90" t="s">
        <v>127</v>
      </c>
      <c r="AU184" s="90" t="s">
        <v>21</v>
      </c>
      <c r="AY184" s="6" t="s">
        <v>125</v>
      </c>
      <c r="BE184" s="167">
        <f>IF($N$184="základní",$J$184,0)</f>
        <v>0</v>
      </c>
      <c r="BF184" s="167">
        <f>IF($N$184="snížená",$J$184,0)</f>
        <v>0</v>
      </c>
      <c r="BG184" s="167">
        <f>IF($N$184="zákl. přenesená",$J$184,0)</f>
        <v>0</v>
      </c>
      <c r="BH184" s="167">
        <f>IF($N$184="sníž. přenesená",$J$184,0)</f>
        <v>0</v>
      </c>
      <c r="BI184" s="167">
        <f>IF($N$184="nulová",$J$184,0)</f>
        <v>0</v>
      </c>
      <c r="BJ184" s="90" t="s">
        <v>21</v>
      </c>
      <c r="BK184" s="167">
        <f>ROUND($I$184*$H$184,2)</f>
        <v>0</v>
      </c>
      <c r="BL184" s="90" t="s">
        <v>132</v>
      </c>
      <c r="BM184" s="90" t="s">
        <v>459</v>
      </c>
    </row>
    <row r="185" spans="2:47" s="6" customFormat="1" ht="14.25" customHeight="1">
      <c r="B185" s="86"/>
      <c r="C185" s="87"/>
      <c r="D185" s="168" t="s">
        <v>134</v>
      </c>
      <c r="E185" s="87"/>
      <c r="F185" s="169" t="s">
        <v>321</v>
      </c>
      <c r="G185" s="87"/>
      <c r="H185" s="87"/>
      <c r="J185" s="87"/>
      <c r="K185" s="87"/>
      <c r="L185" s="132"/>
      <c r="M185" s="170"/>
      <c r="N185" s="87"/>
      <c r="O185" s="87"/>
      <c r="P185" s="87"/>
      <c r="Q185" s="87"/>
      <c r="R185" s="87"/>
      <c r="S185" s="87"/>
      <c r="T185" s="171"/>
      <c r="AT185" s="6" t="s">
        <v>134</v>
      </c>
      <c r="AU185" s="6" t="s">
        <v>21</v>
      </c>
    </row>
    <row r="186" spans="2:51" s="6" customFormat="1" ht="13.5" customHeight="1">
      <c r="B186" s="172"/>
      <c r="C186" s="173"/>
      <c r="D186" s="174" t="s">
        <v>136</v>
      </c>
      <c r="E186" s="173"/>
      <c r="F186" s="175" t="s">
        <v>458</v>
      </c>
      <c r="G186" s="173"/>
      <c r="H186" s="173"/>
      <c r="J186" s="173"/>
      <c r="K186" s="173"/>
      <c r="L186" s="176"/>
      <c r="M186" s="177"/>
      <c r="N186" s="173"/>
      <c r="O186" s="173"/>
      <c r="P186" s="173"/>
      <c r="Q186" s="173"/>
      <c r="R186" s="173"/>
      <c r="S186" s="173"/>
      <c r="T186" s="178"/>
      <c r="AT186" s="179" t="s">
        <v>136</v>
      </c>
      <c r="AU186" s="179" t="s">
        <v>21</v>
      </c>
      <c r="AV186" s="179" t="s">
        <v>21</v>
      </c>
      <c r="AW186" s="179" t="s">
        <v>99</v>
      </c>
      <c r="AX186" s="179" t="s">
        <v>72</v>
      </c>
      <c r="AY186" s="179" t="s">
        <v>125</v>
      </c>
    </row>
    <row r="187" spans="2:51" s="6" customFormat="1" ht="13.5" customHeight="1">
      <c r="B187" s="180"/>
      <c r="C187" s="181"/>
      <c r="D187" s="174" t="s">
        <v>136</v>
      </c>
      <c r="E187" s="181"/>
      <c r="F187" s="182" t="s">
        <v>21</v>
      </c>
      <c r="G187" s="181"/>
      <c r="H187" s="183">
        <v>1</v>
      </c>
      <c r="J187" s="181"/>
      <c r="K187" s="181"/>
      <c r="L187" s="184"/>
      <c r="M187" s="185"/>
      <c r="N187" s="181"/>
      <c r="O187" s="181"/>
      <c r="P187" s="181"/>
      <c r="Q187" s="181"/>
      <c r="R187" s="181"/>
      <c r="S187" s="181"/>
      <c r="T187" s="186"/>
      <c r="AT187" s="187" t="s">
        <v>136</v>
      </c>
      <c r="AU187" s="187" t="s">
        <v>21</v>
      </c>
      <c r="AV187" s="187" t="s">
        <v>80</v>
      </c>
      <c r="AW187" s="187" t="s">
        <v>99</v>
      </c>
      <c r="AX187" s="187" t="s">
        <v>21</v>
      </c>
      <c r="AY187" s="187" t="s">
        <v>125</v>
      </c>
    </row>
    <row r="188" spans="2:65" s="6" customFormat="1" ht="24" customHeight="1">
      <c r="B188" s="86"/>
      <c r="C188" s="156" t="s">
        <v>460</v>
      </c>
      <c r="D188" s="156" t="s">
        <v>127</v>
      </c>
      <c r="E188" s="157" t="s">
        <v>345</v>
      </c>
      <c r="F188" s="158" t="s">
        <v>346</v>
      </c>
      <c r="G188" s="159" t="s">
        <v>347</v>
      </c>
      <c r="H188" s="160">
        <v>211.17</v>
      </c>
      <c r="I188" s="161"/>
      <c r="J188" s="162">
        <f>ROUND($I$188*$H$188,2)</f>
        <v>0</v>
      </c>
      <c r="K188" s="158"/>
      <c r="L188" s="132"/>
      <c r="M188" s="163"/>
      <c r="N188" s="164" t="s">
        <v>43</v>
      </c>
      <c r="O188" s="87"/>
      <c r="P188" s="165">
        <f>$O$188*$H$188</f>
        <v>0</v>
      </c>
      <c r="Q188" s="165">
        <v>0</v>
      </c>
      <c r="R188" s="165">
        <f>$Q$188*$H$188</f>
        <v>0</v>
      </c>
      <c r="S188" s="165">
        <v>0</v>
      </c>
      <c r="T188" s="166">
        <f>$S$188*$H$188</f>
        <v>0</v>
      </c>
      <c r="AR188" s="90" t="s">
        <v>132</v>
      </c>
      <c r="AT188" s="90" t="s">
        <v>127</v>
      </c>
      <c r="AU188" s="90" t="s">
        <v>21</v>
      </c>
      <c r="AY188" s="6" t="s">
        <v>125</v>
      </c>
      <c r="BE188" s="167">
        <f>IF($N$188="základní",$J$188,0)</f>
        <v>0</v>
      </c>
      <c r="BF188" s="167">
        <f>IF($N$188="snížená",$J$188,0)</f>
        <v>0</v>
      </c>
      <c r="BG188" s="167">
        <f>IF($N$188="zákl. přenesená",$J$188,0)</f>
        <v>0</v>
      </c>
      <c r="BH188" s="167">
        <f>IF($N$188="sníž. přenesená",$J$188,0)</f>
        <v>0</v>
      </c>
      <c r="BI188" s="167">
        <f>IF($N$188="nulová",$J$188,0)</f>
        <v>0</v>
      </c>
      <c r="BJ188" s="90" t="s">
        <v>21</v>
      </c>
      <c r="BK188" s="167">
        <f>ROUND($I$188*$H$188,2)</f>
        <v>0</v>
      </c>
      <c r="BL188" s="90" t="s">
        <v>132</v>
      </c>
      <c r="BM188" s="90" t="s">
        <v>461</v>
      </c>
    </row>
    <row r="189" spans="2:47" s="6" customFormat="1" ht="24.75" customHeight="1">
      <c r="B189" s="86"/>
      <c r="C189" s="87"/>
      <c r="D189" s="168" t="s">
        <v>134</v>
      </c>
      <c r="E189" s="87"/>
      <c r="F189" s="169" t="s">
        <v>346</v>
      </c>
      <c r="G189" s="87"/>
      <c r="H189" s="87"/>
      <c r="J189" s="87"/>
      <c r="K189" s="87"/>
      <c r="L189" s="132"/>
      <c r="M189" s="170"/>
      <c r="N189" s="87"/>
      <c r="O189" s="87"/>
      <c r="P189" s="87"/>
      <c r="Q189" s="87"/>
      <c r="R189" s="87"/>
      <c r="S189" s="87"/>
      <c r="T189" s="171"/>
      <c r="AT189" s="6" t="s">
        <v>134</v>
      </c>
      <c r="AU189" s="6" t="s">
        <v>21</v>
      </c>
    </row>
    <row r="190" spans="2:51" s="6" customFormat="1" ht="13.5" customHeight="1">
      <c r="B190" s="172"/>
      <c r="C190" s="173"/>
      <c r="D190" s="174" t="s">
        <v>136</v>
      </c>
      <c r="E190" s="173"/>
      <c r="F190" s="175" t="s">
        <v>289</v>
      </c>
      <c r="G190" s="173"/>
      <c r="H190" s="173"/>
      <c r="J190" s="173"/>
      <c r="K190" s="173"/>
      <c r="L190" s="176"/>
      <c r="M190" s="177"/>
      <c r="N190" s="173"/>
      <c r="O190" s="173"/>
      <c r="P190" s="173"/>
      <c r="Q190" s="173"/>
      <c r="R190" s="173"/>
      <c r="S190" s="173"/>
      <c r="T190" s="178"/>
      <c r="AT190" s="179" t="s">
        <v>136</v>
      </c>
      <c r="AU190" s="179" t="s">
        <v>21</v>
      </c>
      <c r="AV190" s="179" t="s">
        <v>21</v>
      </c>
      <c r="AW190" s="179" t="s">
        <v>99</v>
      </c>
      <c r="AX190" s="179" t="s">
        <v>72</v>
      </c>
      <c r="AY190" s="179" t="s">
        <v>125</v>
      </c>
    </row>
    <row r="191" spans="2:51" s="6" customFormat="1" ht="13.5" customHeight="1">
      <c r="B191" s="180"/>
      <c r="C191" s="181"/>
      <c r="D191" s="174" t="s">
        <v>136</v>
      </c>
      <c r="E191" s="181"/>
      <c r="F191" s="182" t="s">
        <v>446</v>
      </c>
      <c r="G191" s="181"/>
      <c r="H191" s="183">
        <v>211.17</v>
      </c>
      <c r="J191" s="181"/>
      <c r="K191" s="181"/>
      <c r="L191" s="184"/>
      <c r="M191" s="185"/>
      <c r="N191" s="181"/>
      <c r="O191" s="181"/>
      <c r="P191" s="181"/>
      <c r="Q191" s="181"/>
      <c r="R191" s="181"/>
      <c r="S191" s="181"/>
      <c r="T191" s="186"/>
      <c r="AT191" s="187" t="s">
        <v>136</v>
      </c>
      <c r="AU191" s="187" t="s">
        <v>21</v>
      </c>
      <c r="AV191" s="187" t="s">
        <v>80</v>
      </c>
      <c r="AW191" s="187" t="s">
        <v>99</v>
      </c>
      <c r="AX191" s="187" t="s">
        <v>21</v>
      </c>
      <c r="AY191" s="187" t="s">
        <v>125</v>
      </c>
    </row>
    <row r="192" spans="2:65" s="6" customFormat="1" ht="24" customHeight="1">
      <c r="B192" s="86"/>
      <c r="C192" s="156" t="s">
        <v>211</v>
      </c>
      <c r="D192" s="156" t="s">
        <v>127</v>
      </c>
      <c r="E192" s="157" t="s">
        <v>350</v>
      </c>
      <c r="F192" s="158" t="s">
        <v>351</v>
      </c>
      <c r="G192" s="159" t="s">
        <v>347</v>
      </c>
      <c r="H192" s="160">
        <v>211.17</v>
      </c>
      <c r="I192" s="161"/>
      <c r="J192" s="162">
        <f>ROUND($I$192*$H$192,2)</f>
        <v>0</v>
      </c>
      <c r="K192" s="158"/>
      <c r="L192" s="132"/>
      <c r="M192" s="163"/>
      <c r="N192" s="164" t="s">
        <v>43</v>
      </c>
      <c r="O192" s="87"/>
      <c r="P192" s="165">
        <f>$O$192*$H$192</f>
        <v>0</v>
      </c>
      <c r="Q192" s="165">
        <v>0</v>
      </c>
      <c r="R192" s="165">
        <f>$Q$192*$H$192</f>
        <v>0</v>
      </c>
      <c r="S192" s="165">
        <v>0</v>
      </c>
      <c r="T192" s="166">
        <f>$S$192*$H$192</f>
        <v>0</v>
      </c>
      <c r="AR192" s="90" t="s">
        <v>132</v>
      </c>
      <c r="AT192" s="90" t="s">
        <v>127</v>
      </c>
      <c r="AU192" s="90" t="s">
        <v>21</v>
      </c>
      <c r="AY192" s="6" t="s">
        <v>125</v>
      </c>
      <c r="BE192" s="167">
        <f>IF($N$192="základní",$J$192,0)</f>
        <v>0</v>
      </c>
      <c r="BF192" s="167">
        <f>IF($N$192="snížená",$J$192,0)</f>
        <v>0</v>
      </c>
      <c r="BG192" s="167">
        <f>IF($N$192="zákl. přenesená",$J$192,0)</f>
        <v>0</v>
      </c>
      <c r="BH192" s="167">
        <f>IF($N$192="sníž. přenesená",$J$192,0)</f>
        <v>0</v>
      </c>
      <c r="BI192" s="167">
        <f>IF($N$192="nulová",$J$192,0)</f>
        <v>0</v>
      </c>
      <c r="BJ192" s="90" t="s">
        <v>21</v>
      </c>
      <c r="BK192" s="167">
        <f>ROUND($I$192*$H$192,2)</f>
        <v>0</v>
      </c>
      <c r="BL192" s="90" t="s">
        <v>132</v>
      </c>
      <c r="BM192" s="90" t="s">
        <v>462</v>
      </c>
    </row>
    <row r="193" spans="2:47" s="6" customFormat="1" ht="24.75" customHeight="1">
      <c r="B193" s="86"/>
      <c r="C193" s="87"/>
      <c r="D193" s="168" t="s">
        <v>134</v>
      </c>
      <c r="E193" s="87"/>
      <c r="F193" s="169" t="s">
        <v>351</v>
      </c>
      <c r="G193" s="87"/>
      <c r="H193" s="87"/>
      <c r="J193" s="87"/>
      <c r="K193" s="87"/>
      <c r="L193" s="132"/>
      <c r="M193" s="170"/>
      <c r="N193" s="87"/>
      <c r="O193" s="87"/>
      <c r="P193" s="87"/>
      <c r="Q193" s="87"/>
      <c r="R193" s="87"/>
      <c r="S193" s="87"/>
      <c r="T193" s="171"/>
      <c r="AT193" s="6" t="s">
        <v>134</v>
      </c>
      <c r="AU193" s="6" t="s">
        <v>21</v>
      </c>
    </row>
    <row r="194" spans="2:51" s="6" customFormat="1" ht="13.5" customHeight="1">
      <c r="B194" s="172"/>
      <c r="C194" s="173"/>
      <c r="D194" s="174" t="s">
        <v>136</v>
      </c>
      <c r="E194" s="173"/>
      <c r="F194" s="175" t="s">
        <v>289</v>
      </c>
      <c r="G194" s="173"/>
      <c r="H194" s="173"/>
      <c r="J194" s="173"/>
      <c r="K194" s="173"/>
      <c r="L194" s="176"/>
      <c r="M194" s="177"/>
      <c r="N194" s="173"/>
      <c r="O194" s="173"/>
      <c r="P194" s="173"/>
      <c r="Q194" s="173"/>
      <c r="R194" s="173"/>
      <c r="S194" s="173"/>
      <c r="T194" s="178"/>
      <c r="AT194" s="179" t="s">
        <v>136</v>
      </c>
      <c r="AU194" s="179" t="s">
        <v>21</v>
      </c>
      <c r="AV194" s="179" t="s">
        <v>21</v>
      </c>
      <c r="AW194" s="179" t="s">
        <v>99</v>
      </c>
      <c r="AX194" s="179" t="s">
        <v>72</v>
      </c>
      <c r="AY194" s="179" t="s">
        <v>125</v>
      </c>
    </row>
    <row r="195" spans="2:51" s="6" customFormat="1" ht="13.5" customHeight="1">
      <c r="B195" s="180"/>
      <c r="C195" s="181"/>
      <c r="D195" s="174" t="s">
        <v>136</v>
      </c>
      <c r="E195" s="181"/>
      <c r="F195" s="182" t="s">
        <v>446</v>
      </c>
      <c r="G195" s="181"/>
      <c r="H195" s="183">
        <v>211.17</v>
      </c>
      <c r="J195" s="181"/>
      <c r="K195" s="181"/>
      <c r="L195" s="184"/>
      <c r="M195" s="185"/>
      <c r="N195" s="181"/>
      <c r="O195" s="181"/>
      <c r="P195" s="181"/>
      <c r="Q195" s="181"/>
      <c r="R195" s="181"/>
      <c r="S195" s="181"/>
      <c r="T195" s="186"/>
      <c r="AT195" s="187" t="s">
        <v>136</v>
      </c>
      <c r="AU195" s="187" t="s">
        <v>21</v>
      </c>
      <c r="AV195" s="187" t="s">
        <v>80</v>
      </c>
      <c r="AW195" s="187" t="s">
        <v>99</v>
      </c>
      <c r="AX195" s="187" t="s">
        <v>21</v>
      </c>
      <c r="AY195" s="187" t="s">
        <v>125</v>
      </c>
    </row>
    <row r="196" spans="2:65" s="6" customFormat="1" ht="24" customHeight="1">
      <c r="B196" s="86"/>
      <c r="C196" s="156" t="s">
        <v>219</v>
      </c>
      <c r="D196" s="156" t="s">
        <v>127</v>
      </c>
      <c r="E196" s="157" t="s">
        <v>354</v>
      </c>
      <c r="F196" s="158" t="s">
        <v>355</v>
      </c>
      <c r="G196" s="159" t="s">
        <v>356</v>
      </c>
      <c r="H196" s="160">
        <v>1</v>
      </c>
      <c r="I196" s="161"/>
      <c r="J196" s="162">
        <f>ROUND($I$196*$H$196,2)</f>
        <v>0</v>
      </c>
      <c r="K196" s="158"/>
      <c r="L196" s="132"/>
      <c r="M196" s="163"/>
      <c r="N196" s="164" t="s">
        <v>43</v>
      </c>
      <c r="O196" s="87"/>
      <c r="P196" s="165">
        <f>$O$196*$H$196</f>
        <v>0</v>
      </c>
      <c r="Q196" s="165">
        <v>0.05242</v>
      </c>
      <c r="R196" s="165">
        <f>$Q$196*$H$196</f>
        <v>0.05242</v>
      </c>
      <c r="S196" s="165">
        <v>0</v>
      </c>
      <c r="T196" s="166">
        <f>$S$196*$H$196</f>
        <v>0</v>
      </c>
      <c r="AR196" s="90" t="s">
        <v>132</v>
      </c>
      <c r="AT196" s="90" t="s">
        <v>127</v>
      </c>
      <c r="AU196" s="90" t="s">
        <v>21</v>
      </c>
      <c r="AY196" s="6" t="s">
        <v>125</v>
      </c>
      <c r="BE196" s="167">
        <f>IF($N$196="základní",$J$196,0)</f>
        <v>0</v>
      </c>
      <c r="BF196" s="167">
        <f>IF($N$196="snížená",$J$196,0)</f>
        <v>0</v>
      </c>
      <c r="BG196" s="167">
        <f>IF($N$196="zákl. přenesená",$J$196,0)</f>
        <v>0</v>
      </c>
      <c r="BH196" s="167">
        <f>IF($N$196="sníž. přenesená",$J$196,0)</f>
        <v>0</v>
      </c>
      <c r="BI196" s="167">
        <f>IF($N$196="nulová",$J$196,0)</f>
        <v>0</v>
      </c>
      <c r="BJ196" s="90" t="s">
        <v>21</v>
      </c>
      <c r="BK196" s="167">
        <f>ROUND($I$196*$H$196,2)</f>
        <v>0</v>
      </c>
      <c r="BL196" s="90" t="s">
        <v>132</v>
      </c>
      <c r="BM196" s="90" t="s">
        <v>463</v>
      </c>
    </row>
    <row r="197" spans="2:47" s="6" customFormat="1" ht="24.75" customHeight="1">
      <c r="B197" s="86"/>
      <c r="C197" s="87"/>
      <c r="D197" s="168" t="s">
        <v>134</v>
      </c>
      <c r="E197" s="87"/>
      <c r="F197" s="169" t="s">
        <v>355</v>
      </c>
      <c r="G197" s="87"/>
      <c r="H197" s="87"/>
      <c r="J197" s="87"/>
      <c r="K197" s="87"/>
      <c r="L197" s="132"/>
      <c r="M197" s="170"/>
      <c r="N197" s="87"/>
      <c r="O197" s="87"/>
      <c r="P197" s="87"/>
      <c r="Q197" s="87"/>
      <c r="R197" s="87"/>
      <c r="S197" s="87"/>
      <c r="T197" s="171"/>
      <c r="AT197" s="6" t="s">
        <v>134</v>
      </c>
      <c r="AU197" s="6" t="s">
        <v>21</v>
      </c>
    </row>
    <row r="198" spans="2:65" s="6" customFormat="1" ht="13.5" customHeight="1">
      <c r="B198" s="86"/>
      <c r="C198" s="156" t="s">
        <v>160</v>
      </c>
      <c r="D198" s="156" t="s">
        <v>127</v>
      </c>
      <c r="E198" s="157" t="s">
        <v>464</v>
      </c>
      <c r="F198" s="158" t="s">
        <v>465</v>
      </c>
      <c r="G198" s="159" t="s">
        <v>397</v>
      </c>
      <c r="H198" s="160">
        <v>211.17</v>
      </c>
      <c r="I198" s="161"/>
      <c r="J198" s="162">
        <f>ROUND($I$198*$H$198,2)</f>
        <v>0</v>
      </c>
      <c r="K198" s="158"/>
      <c r="L198" s="132"/>
      <c r="M198" s="163"/>
      <c r="N198" s="164" t="s">
        <v>43</v>
      </c>
      <c r="O198" s="87"/>
      <c r="P198" s="165">
        <f>$O$198*$H$198</f>
        <v>0</v>
      </c>
      <c r="Q198" s="165">
        <v>0</v>
      </c>
      <c r="R198" s="165">
        <f>$Q$198*$H$198</f>
        <v>0</v>
      </c>
      <c r="S198" s="165">
        <v>0</v>
      </c>
      <c r="T198" s="166">
        <f>$S$198*$H$198</f>
        <v>0</v>
      </c>
      <c r="AR198" s="90" t="s">
        <v>132</v>
      </c>
      <c r="AT198" s="90" t="s">
        <v>127</v>
      </c>
      <c r="AU198" s="90" t="s">
        <v>21</v>
      </c>
      <c r="AY198" s="6" t="s">
        <v>125</v>
      </c>
      <c r="BE198" s="167">
        <f>IF($N$198="základní",$J$198,0)</f>
        <v>0</v>
      </c>
      <c r="BF198" s="167">
        <f>IF($N$198="snížená",$J$198,0)</f>
        <v>0</v>
      </c>
      <c r="BG198" s="167">
        <f>IF($N$198="zákl. přenesená",$J$198,0)</f>
        <v>0</v>
      </c>
      <c r="BH198" s="167">
        <f>IF($N$198="sníž. přenesená",$J$198,0)</f>
        <v>0</v>
      </c>
      <c r="BI198" s="167">
        <f>IF($N$198="nulová",$J$198,0)</f>
        <v>0</v>
      </c>
      <c r="BJ198" s="90" t="s">
        <v>21</v>
      </c>
      <c r="BK198" s="167">
        <f>ROUND($I$198*$H$198,2)</f>
        <v>0</v>
      </c>
      <c r="BL198" s="90" t="s">
        <v>132</v>
      </c>
      <c r="BM198" s="90" t="s">
        <v>466</v>
      </c>
    </row>
    <row r="199" spans="2:47" s="6" customFormat="1" ht="14.25" customHeight="1">
      <c r="B199" s="86"/>
      <c r="C199" s="87"/>
      <c r="D199" s="168" t="s">
        <v>134</v>
      </c>
      <c r="E199" s="87"/>
      <c r="F199" s="169" t="s">
        <v>467</v>
      </c>
      <c r="G199" s="87"/>
      <c r="H199" s="87"/>
      <c r="J199" s="87"/>
      <c r="K199" s="87"/>
      <c r="L199" s="132"/>
      <c r="M199" s="170"/>
      <c r="N199" s="87"/>
      <c r="O199" s="87"/>
      <c r="P199" s="87"/>
      <c r="Q199" s="87"/>
      <c r="R199" s="87"/>
      <c r="S199" s="87"/>
      <c r="T199" s="171"/>
      <c r="AT199" s="6" t="s">
        <v>134</v>
      </c>
      <c r="AU199" s="6" t="s">
        <v>21</v>
      </c>
    </row>
    <row r="200" spans="2:51" s="6" customFormat="1" ht="13.5" customHeight="1">
      <c r="B200" s="172"/>
      <c r="C200" s="173"/>
      <c r="D200" s="174" t="s">
        <v>136</v>
      </c>
      <c r="E200" s="173"/>
      <c r="F200" s="175" t="s">
        <v>400</v>
      </c>
      <c r="G200" s="173"/>
      <c r="H200" s="173"/>
      <c r="J200" s="173"/>
      <c r="K200" s="173"/>
      <c r="L200" s="176"/>
      <c r="M200" s="177"/>
      <c r="N200" s="173"/>
      <c r="O200" s="173"/>
      <c r="P200" s="173"/>
      <c r="Q200" s="173"/>
      <c r="R200" s="173"/>
      <c r="S200" s="173"/>
      <c r="T200" s="178"/>
      <c r="AT200" s="179" t="s">
        <v>136</v>
      </c>
      <c r="AU200" s="179" t="s">
        <v>21</v>
      </c>
      <c r="AV200" s="179" t="s">
        <v>21</v>
      </c>
      <c r="AW200" s="179" t="s">
        <v>99</v>
      </c>
      <c r="AX200" s="179" t="s">
        <v>72</v>
      </c>
      <c r="AY200" s="179" t="s">
        <v>125</v>
      </c>
    </row>
    <row r="201" spans="2:51" s="6" customFormat="1" ht="13.5" customHeight="1">
      <c r="B201" s="180"/>
      <c r="C201" s="181"/>
      <c r="D201" s="174" t="s">
        <v>136</v>
      </c>
      <c r="E201" s="181"/>
      <c r="F201" s="182" t="s">
        <v>401</v>
      </c>
      <c r="G201" s="181"/>
      <c r="H201" s="183">
        <v>211.17</v>
      </c>
      <c r="J201" s="181"/>
      <c r="K201" s="181"/>
      <c r="L201" s="184"/>
      <c r="M201" s="185"/>
      <c r="N201" s="181"/>
      <c r="O201" s="181"/>
      <c r="P201" s="181"/>
      <c r="Q201" s="181"/>
      <c r="R201" s="181"/>
      <c r="S201" s="181"/>
      <c r="T201" s="186"/>
      <c r="AT201" s="187" t="s">
        <v>136</v>
      </c>
      <c r="AU201" s="187" t="s">
        <v>21</v>
      </c>
      <c r="AV201" s="187" t="s">
        <v>80</v>
      </c>
      <c r="AW201" s="187" t="s">
        <v>99</v>
      </c>
      <c r="AX201" s="187" t="s">
        <v>21</v>
      </c>
      <c r="AY201" s="187" t="s">
        <v>125</v>
      </c>
    </row>
    <row r="202" spans="2:65" s="6" customFormat="1" ht="13.5" customHeight="1">
      <c r="B202" s="86"/>
      <c r="C202" s="156" t="s">
        <v>468</v>
      </c>
      <c r="D202" s="156" t="s">
        <v>127</v>
      </c>
      <c r="E202" s="157" t="s">
        <v>469</v>
      </c>
      <c r="F202" s="158" t="s">
        <v>470</v>
      </c>
      <c r="G202" s="159" t="s">
        <v>397</v>
      </c>
      <c r="H202" s="160">
        <v>211.17</v>
      </c>
      <c r="I202" s="161"/>
      <c r="J202" s="162">
        <f>ROUND($I$202*$H$202,2)</f>
        <v>0</v>
      </c>
      <c r="K202" s="158"/>
      <c r="L202" s="132"/>
      <c r="M202" s="163"/>
      <c r="N202" s="164" t="s">
        <v>43</v>
      </c>
      <c r="O202" s="87"/>
      <c r="P202" s="165">
        <f>$O$202*$H$202</f>
        <v>0</v>
      </c>
      <c r="Q202" s="165">
        <v>0</v>
      </c>
      <c r="R202" s="165">
        <f>$Q$202*$H$202</f>
        <v>0</v>
      </c>
      <c r="S202" s="165">
        <v>0</v>
      </c>
      <c r="T202" s="166">
        <f>$S$202*$H$202</f>
        <v>0</v>
      </c>
      <c r="AR202" s="90" t="s">
        <v>132</v>
      </c>
      <c r="AT202" s="90" t="s">
        <v>127</v>
      </c>
      <c r="AU202" s="90" t="s">
        <v>21</v>
      </c>
      <c r="AY202" s="6" t="s">
        <v>125</v>
      </c>
      <c r="BE202" s="167">
        <f>IF($N$202="základní",$J$202,0)</f>
        <v>0</v>
      </c>
      <c r="BF202" s="167">
        <f>IF($N$202="snížená",$J$202,0)</f>
        <v>0</v>
      </c>
      <c r="BG202" s="167">
        <f>IF($N$202="zákl. přenesená",$J$202,0)</f>
        <v>0</v>
      </c>
      <c r="BH202" s="167">
        <f>IF($N$202="sníž. přenesená",$J$202,0)</f>
        <v>0</v>
      </c>
      <c r="BI202" s="167">
        <f>IF($N$202="nulová",$J$202,0)</f>
        <v>0</v>
      </c>
      <c r="BJ202" s="90" t="s">
        <v>21</v>
      </c>
      <c r="BK202" s="167">
        <f>ROUND($I$202*$H$202,2)</f>
        <v>0</v>
      </c>
      <c r="BL202" s="90" t="s">
        <v>132</v>
      </c>
      <c r="BM202" s="90" t="s">
        <v>471</v>
      </c>
    </row>
    <row r="203" spans="2:47" s="6" customFormat="1" ht="14.25" customHeight="1">
      <c r="B203" s="86"/>
      <c r="C203" s="87"/>
      <c r="D203" s="168" t="s">
        <v>134</v>
      </c>
      <c r="E203" s="87"/>
      <c r="F203" s="169" t="s">
        <v>472</v>
      </c>
      <c r="G203" s="87"/>
      <c r="H203" s="87"/>
      <c r="J203" s="87"/>
      <c r="K203" s="87"/>
      <c r="L203" s="132"/>
      <c r="M203" s="170"/>
      <c r="N203" s="87"/>
      <c r="O203" s="87"/>
      <c r="P203" s="87"/>
      <c r="Q203" s="87"/>
      <c r="R203" s="87"/>
      <c r="S203" s="87"/>
      <c r="T203" s="171"/>
      <c r="AT203" s="6" t="s">
        <v>134</v>
      </c>
      <c r="AU203" s="6" t="s">
        <v>21</v>
      </c>
    </row>
    <row r="204" spans="2:51" s="6" customFormat="1" ht="13.5" customHeight="1">
      <c r="B204" s="172"/>
      <c r="C204" s="173"/>
      <c r="D204" s="174" t="s">
        <v>136</v>
      </c>
      <c r="E204" s="173"/>
      <c r="F204" s="175" t="s">
        <v>400</v>
      </c>
      <c r="G204" s="173"/>
      <c r="H204" s="173"/>
      <c r="J204" s="173"/>
      <c r="K204" s="173"/>
      <c r="L204" s="176"/>
      <c r="M204" s="177"/>
      <c r="N204" s="173"/>
      <c r="O204" s="173"/>
      <c r="P204" s="173"/>
      <c r="Q204" s="173"/>
      <c r="R204" s="173"/>
      <c r="S204" s="173"/>
      <c r="T204" s="178"/>
      <c r="AT204" s="179" t="s">
        <v>136</v>
      </c>
      <c r="AU204" s="179" t="s">
        <v>21</v>
      </c>
      <c r="AV204" s="179" t="s">
        <v>21</v>
      </c>
      <c r="AW204" s="179" t="s">
        <v>99</v>
      </c>
      <c r="AX204" s="179" t="s">
        <v>72</v>
      </c>
      <c r="AY204" s="179" t="s">
        <v>125</v>
      </c>
    </row>
    <row r="205" spans="2:51" s="6" customFormat="1" ht="13.5" customHeight="1">
      <c r="B205" s="180"/>
      <c r="C205" s="181"/>
      <c r="D205" s="174" t="s">
        <v>136</v>
      </c>
      <c r="E205" s="181"/>
      <c r="F205" s="182" t="s">
        <v>401</v>
      </c>
      <c r="G205" s="181"/>
      <c r="H205" s="183">
        <v>211.17</v>
      </c>
      <c r="J205" s="181"/>
      <c r="K205" s="181"/>
      <c r="L205" s="184"/>
      <c r="M205" s="185"/>
      <c r="N205" s="181"/>
      <c r="O205" s="181"/>
      <c r="P205" s="181"/>
      <c r="Q205" s="181"/>
      <c r="R205" s="181"/>
      <c r="S205" s="181"/>
      <c r="T205" s="186"/>
      <c r="AT205" s="187" t="s">
        <v>136</v>
      </c>
      <c r="AU205" s="187" t="s">
        <v>21</v>
      </c>
      <c r="AV205" s="187" t="s">
        <v>80</v>
      </c>
      <c r="AW205" s="187" t="s">
        <v>99</v>
      </c>
      <c r="AX205" s="187" t="s">
        <v>21</v>
      </c>
      <c r="AY205" s="187" t="s">
        <v>125</v>
      </c>
    </row>
    <row r="206" spans="2:65" s="6" customFormat="1" ht="13.5" customHeight="1">
      <c r="B206" s="86"/>
      <c r="C206" s="156" t="s">
        <v>473</v>
      </c>
      <c r="D206" s="156" t="s">
        <v>127</v>
      </c>
      <c r="E206" s="157" t="s">
        <v>474</v>
      </c>
      <c r="F206" s="158" t="s">
        <v>475</v>
      </c>
      <c r="G206" s="159" t="s">
        <v>397</v>
      </c>
      <c r="H206" s="160">
        <v>211.17</v>
      </c>
      <c r="I206" s="161"/>
      <c r="J206" s="162">
        <f>ROUND($I$206*$H$206,2)</f>
        <v>0</v>
      </c>
      <c r="K206" s="158"/>
      <c r="L206" s="132"/>
      <c r="M206" s="163"/>
      <c r="N206" s="164" t="s">
        <v>43</v>
      </c>
      <c r="O206" s="87"/>
      <c r="P206" s="165">
        <f>$O$206*$H$206</f>
        <v>0</v>
      </c>
      <c r="Q206" s="165">
        <v>0</v>
      </c>
      <c r="R206" s="165">
        <f>$Q$206*$H$206</f>
        <v>0</v>
      </c>
      <c r="S206" s="165">
        <v>0</v>
      </c>
      <c r="T206" s="166">
        <f>$S$206*$H$206</f>
        <v>0</v>
      </c>
      <c r="AR206" s="90" t="s">
        <v>132</v>
      </c>
      <c r="AT206" s="90" t="s">
        <v>127</v>
      </c>
      <c r="AU206" s="90" t="s">
        <v>21</v>
      </c>
      <c r="AY206" s="6" t="s">
        <v>125</v>
      </c>
      <c r="BE206" s="167">
        <f>IF($N$206="základní",$J$206,0)</f>
        <v>0</v>
      </c>
      <c r="BF206" s="167">
        <f>IF($N$206="snížená",$J$206,0)</f>
        <v>0</v>
      </c>
      <c r="BG206" s="167">
        <f>IF($N$206="zákl. přenesená",$J$206,0)</f>
        <v>0</v>
      </c>
      <c r="BH206" s="167">
        <f>IF($N$206="sníž. přenesená",$J$206,0)</f>
        <v>0</v>
      </c>
      <c r="BI206" s="167">
        <f>IF($N$206="nulová",$J$206,0)</f>
        <v>0</v>
      </c>
      <c r="BJ206" s="90" t="s">
        <v>21</v>
      </c>
      <c r="BK206" s="167">
        <f>ROUND($I$206*$H$206,2)</f>
        <v>0</v>
      </c>
      <c r="BL206" s="90" t="s">
        <v>132</v>
      </c>
      <c r="BM206" s="90" t="s">
        <v>476</v>
      </c>
    </row>
    <row r="207" spans="2:47" s="6" customFormat="1" ht="24.75" customHeight="1">
      <c r="B207" s="86"/>
      <c r="C207" s="87"/>
      <c r="D207" s="168" t="s">
        <v>134</v>
      </c>
      <c r="E207" s="87"/>
      <c r="F207" s="169" t="s">
        <v>477</v>
      </c>
      <c r="G207" s="87"/>
      <c r="H207" s="87"/>
      <c r="J207" s="87"/>
      <c r="K207" s="87"/>
      <c r="L207" s="132"/>
      <c r="M207" s="170"/>
      <c r="N207" s="87"/>
      <c r="O207" s="87"/>
      <c r="P207" s="87"/>
      <c r="Q207" s="87"/>
      <c r="R207" s="87"/>
      <c r="S207" s="87"/>
      <c r="T207" s="171"/>
      <c r="AT207" s="6" t="s">
        <v>134</v>
      </c>
      <c r="AU207" s="6" t="s">
        <v>21</v>
      </c>
    </row>
    <row r="208" spans="2:51" s="6" customFormat="1" ht="13.5" customHeight="1">
      <c r="B208" s="172"/>
      <c r="C208" s="173"/>
      <c r="D208" s="174" t="s">
        <v>136</v>
      </c>
      <c r="E208" s="173"/>
      <c r="F208" s="175" t="s">
        <v>400</v>
      </c>
      <c r="G208" s="173"/>
      <c r="H208" s="173"/>
      <c r="J208" s="173"/>
      <c r="K208" s="173"/>
      <c r="L208" s="176"/>
      <c r="M208" s="177"/>
      <c r="N208" s="173"/>
      <c r="O208" s="173"/>
      <c r="P208" s="173"/>
      <c r="Q208" s="173"/>
      <c r="R208" s="173"/>
      <c r="S208" s="173"/>
      <c r="T208" s="178"/>
      <c r="AT208" s="179" t="s">
        <v>136</v>
      </c>
      <c r="AU208" s="179" t="s">
        <v>21</v>
      </c>
      <c r="AV208" s="179" t="s">
        <v>21</v>
      </c>
      <c r="AW208" s="179" t="s">
        <v>99</v>
      </c>
      <c r="AX208" s="179" t="s">
        <v>72</v>
      </c>
      <c r="AY208" s="179" t="s">
        <v>125</v>
      </c>
    </row>
    <row r="209" spans="2:51" s="6" customFormat="1" ht="13.5" customHeight="1">
      <c r="B209" s="180"/>
      <c r="C209" s="181"/>
      <c r="D209" s="174" t="s">
        <v>136</v>
      </c>
      <c r="E209" s="181"/>
      <c r="F209" s="182" t="s">
        <v>401</v>
      </c>
      <c r="G209" s="181"/>
      <c r="H209" s="183">
        <v>211.17</v>
      </c>
      <c r="J209" s="181"/>
      <c r="K209" s="181"/>
      <c r="L209" s="184"/>
      <c r="M209" s="185"/>
      <c r="N209" s="181"/>
      <c r="O209" s="181"/>
      <c r="P209" s="181"/>
      <c r="Q209" s="181"/>
      <c r="R209" s="181"/>
      <c r="S209" s="181"/>
      <c r="T209" s="186"/>
      <c r="AT209" s="187" t="s">
        <v>136</v>
      </c>
      <c r="AU209" s="187" t="s">
        <v>21</v>
      </c>
      <c r="AV209" s="187" t="s">
        <v>80</v>
      </c>
      <c r="AW209" s="187" t="s">
        <v>99</v>
      </c>
      <c r="AX209" s="187" t="s">
        <v>21</v>
      </c>
      <c r="AY209" s="187" t="s">
        <v>125</v>
      </c>
    </row>
    <row r="210" spans="2:65" s="6" customFormat="1" ht="13.5" customHeight="1">
      <c r="B210" s="86"/>
      <c r="C210" s="156" t="s">
        <v>360</v>
      </c>
      <c r="D210" s="156" t="s">
        <v>127</v>
      </c>
      <c r="E210" s="157" t="s">
        <v>478</v>
      </c>
      <c r="F210" s="158" t="s">
        <v>479</v>
      </c>
      <c r="G210" s="159" t="s">
        <v>397</v>
      </c>
      <c r="H210" s="160">
        <v>211.17</v>
      </c>
      <c r="I210" s="161"/>
      <c r="J210" s="162">
        <f>ROUND($I$210*$H$210,2)</f>
        <v>0</v>
      </c>
      <c r="K210" s="158"/>
      <c r="L210" s="132"/>
      <c r="M210" s="163"/>
      <c r="N210" s="164" t="s">
        <v>43</v>
      </c>
      <c r="O210" s="87"/>
      <c r="P210" s="165">
        <f>$O$210*$H$210</f>
        <v>0</v>
      </c>
      <c r="Q210" s="165">
        <v>0</v>
      </c>
      <c r="R210" s="165">
        <f>$Q$210*$H$210</f>
        <v>0</v>
      </c>
      <c r="S210" s="165">
        <v>0</v>
      </c>
      <c r="T210" s="166">
        <f>$S$210*$H$210</f>
        <v>0</v>
      </c>
      <c r="AR210" s="90" t="s">
        <v>132</v>
      </c>
      <c r="AT210" s="90" t="s">
        <v>127</v>
      </c>
      <c r="AU210" s="90" t="s">
        <v>21</v>
      </c>
      <c r="AY210" s="6" t="s">
        <v>125</v>
      </c>
      <c r="BE210" s="167">
        <f>IF($N$210="základní",$J$210,0)</f>
        <v>0</v>
      </c>
      <c r="BF210" s="167">
        <f>IF($N$210="snížená",$J$210,0)</f>
        <v>0</v>
      </c>
      <c r="BG210" s="167">
        <f>IF($N$210="zákl. přenesená",$J$210,0)</f>
        <v>0</v>
      </c>
      <c r="BH210" s="167">
        <f>IF($N$210="sníž. přenesená",$J$210,0)</f>
        <v>0</v>
      </c>
      <c r="BI210" s="167">
        <f>IF($N$210="nulová",$J$210,0)</f>
        <v>0</v>
      </c>
      <c r="BJ210" s="90" t="s">
        <v>21</v>
      </c>
      <c r="BK210" s="167">
        <f>ROUND($I$210*$H$210,2)</f>
        <v>0</v>
      </c>
      <c r="BL210" s="90" t="s">
        <v>132</v>
      </c>
      <c r="BM210" s="90" t="s">
        <v>480</v>
      </c>
    </row>
    <row r="211" spans="2:47" s="6" customFormat="1" ht="24.75" customHeight="1">
      <c r="B211" s="86"/>
      <c r="C211" s="87"/>
      <c r="D211" s="168" t="s">
        <v>134</v>
      </c>
      <c r="E211" s="87"/>
      <c r="F211" s="169" t="s">
        <v>481</v>
      </c>
      <c r="G211" s="87"/>
      <c r="H211" s="87"/>
      <c r="J211" s="87"/>
      <c r="K211" s="87"/>
      <c r="L211" s="132"/>
      <c r="M211" s="170"/>
      <c r="N211" s="87"/>
      <c r="O211" s="87"/>
      <c r="P211" s="87"/>
      <c r="Q211" s="87"/>
      <c r="R211" s="87"/>
      <c r="S211" s="87"/>
      <c r="T211" s="171"/>
      <c r="AT211" s="6" t="s">
        <v>134</v>
      </c>
      <c r="AU211" s="6" t="s">
        <v>21</v>
      </c>
    </row>
    <row r="212" spans="2:51" s="6" customFormat="1" ht="13.5" customHeight="1">
      <c r="B212" s="172"/>
      <c r="C212" s="173"/>
      <c r="D212" s="174" t="s">
        <v>136</v>
      </c>
      <c r="E212" s="173"/>
      <c r="F212" s="175" t="s">
        <v>400</v>
      </c>
      <c r="G212" s="173"/>
      <c r="H212" s="173"/>
      <c r="J212" s="173"/>
      <c r="K212" s="173"/>
      <c r="L212" s="176"/>
      <c r="M212" s="177"/>
      <c r="N212" s="173"/>
      <c r="O212" s="173"/>
      <c r="P212" s="173"/>
      <c r="Q212" s="173"/>
      <c r="R212" s="173"/>
      <c r="S212" s="173"/>
      <c r="T212" s="178"/>
      <c r="AT212" s="179" t="s">
        <v>136</v>
      </c>
      <c r="AU212" s="179" t="s">
        <v>21</v>
      </c>
      <c r="AV212" s="179" t="s">
        <v>21</v>
      </c>
      <c r="AW212" s="179" t="s">
        <v>99</v>
      </c>
      <c r="AX212" s="179" t="s">
        <v>72</v>
      </c>
      <c r="AY212" s="179" t="s">
        <v>125</v>
      </c>
    </row>
    <row r="213" spans="2:51" s="6" customFormat="1" ht="13.5" customHeight="1">
      <c r="B213" s="180"/>
      <c r="C213" s="181"/>
      <c r="D213" s="174" t="s">
        <v>136</v>
      </c>
      <c r="E213" s="181"/>
      <c r="F213" s="182" t="s">
        <v>401</v>
      </c>
      <c r="G213" s="181"/>
      <c r="H213" s="183">
        <v>211.17</v>
      </c>
      <c r="J213" s="181"/>
      <c r="K213" s="181"/>
      <c r="L213" s="184"/>
      <c r="M213" s="185"/>
      <c r="N213" s="181"/>
      <c r="O213" s="181"/>
      <c r="P213" s="181"/>
      <c r="Q213" s="181"/>
      <c r="R213" s="181"/>
      <c r="S213" s="181"/>
      <c r="T213" s="186"/>
      <c r="AT213" s="187" t="s">
        <v>136</v>
      </c>
      <c r="AU213" s="187" t="s">
        <v>21</v>
      </c>
      <c r="AV213" s="187" t="s">
        <v>80</v>
      </c>
      <c r="AW213" s="187" t="s">
        <v>99</v>
      </c>
      <c r="AX213" s="187" t="s">
        <v>21</v>
      </c>
      <c r="AY213" s="187" t="s">
        <v>125</v>
      </c>
    </row>
    <row r="214" spans="2:65" s="6" customFormat="1" ht="13.5" customHeight="1">
      <c r="B214" s="86"/>
      <c r="C214" s="156" t="s">
        <v>202</v>
      </c>
      <c r="D214" s="156" t="s">
        <v>127</v>
      </c>
      <c r="E214" s="157" t="s">
        <v>482</v>
      </c>
      <c r="F214" s="158" t="s">
        <v>483</v>
      </c>
      <c r="G214" s="159" t="s">
        <v>397</v>
      </c>
      <c r="H214" s="160">
        <v>211.17</v>
      </c>
      <c r="I214" s="161"/>
      <c r="J214" s="162">
        <f>ROUND($I$214*$H$214,2)</f>
        <v>0</v>
      </c>
      <c r="K214" s="158"/>
      <c r="L214" s="132"/>
      <c r="M214" s="163"/>
      <c r="N214" s="164" t="s">
        <v>43</v>
      </c>
      <c r="O214" s="87"/>
      <c r="P214" s="165">
        <f>$O$214*$H$214</f>
        <v>0</v>
      </c>
      <c r="Q214" s="165">
        <v>0</v>
      </c>
      <c r="R214" s="165">
        <f>$Q$214*$H$214</f>
        <v>0</v>
      </c>
      <c r="S214" s="165">
        <v>0</v>
      </c>
      <c r="T214" s="166">
        <f>$S$214*$H$214</f>
        <v>0</v>
      </c>
      <c r="AR214" s="90" t="s">
        <v>132</v>
      </c>
      <c r="AT214" s="90" t="s">
        <v>127</v>
      </c>
      <c r="AU214" s="90" t="s">
        <v>21</v>
      </c>
      <c r="AY214" s="6" t="s">
        <v>125</v>
      </c>
      <c r="BE214" s="167">
        <f>IF($N$214="základní",$J$214,0)</f>
        <v>0</v>
      </c>
      <c r="BF214" s="167">
        <f>IF($N$214="snížená",$J$214,0)</f>
        <v>0</v>
      </c>
      <c r="BG214" s="167">
        <f>IF($N$214="zákl. přenesená",$J$214,0)</f>
        <v>0</v>
      </c>
      <c r="BH214" s="167">
        <f>IF($N$214="sníž. přenesená",$J$214,0)</f>
        <v>0</v>
      </c>
      <c r="BI214" s="167">
        <f>IF($N$214="nulová",$J$214,0)</f>
        <v>0</v>
      </c>
      <c r="BJ214" s="90" t="s">
        <v>21</v>
      </c>
      <c r="BK214" s="167">
        <f>ROUND($I$214*$H$214,2)</f>
        <v>0</v>
      </c>
      <c r="BL214" s="90" t="s">
        <v>132</v>
      </c>
      <c r="BM214" s="90" t="s">
        <v>484</v>
      </c>
    </row>
    <row r="215" spans="2:47" s="6" customFormat="1" ht="24.75" customHeight="1">
      <c r="B215" s="86"/>
      <c r="C215" s="87"/>
      <c r="D215" s="168" t="s">
        <v>134</v>
      </c>
      <c r="E215" s="87"/>
      <c r="F215" s="169" t="s">
        <v>485</v>
      </c>
      <c r="G215" s="87"/>
      <c r="H215" s="87"/>
      <c r="J215" s="87"/>
      <c r="K215" s="87"/>
      <c r="L215" s="132"/>
      <c r="M215" s="170"/>
      <c r="N215" s="87"/>
      <c r="O215" s="87"/>
      <c r="P215" s="87"/>
      <c r="Q215" s="87"/>
      <c r="R215" s="87"/>
      <c r="S215" s="87"/>
      <c r="T215" s="171"/>
      <c r="AT215" s="6" t="s">
        <v>134</v>
      </c>
      <c r="AU215" s="6" t="s">
        <v>21</v>
      </c>
    </row>
    <row r="216" spans="2:51" s="6" customFormat="1" ht="13.5" customHeight="1">
      <c r="B216" s="172"/>
      <c r="C216" s="173"/>
      <c r="D216" s="174" t="s">
        <v>136</v>
      </c>
      <c r="E216" s="173"/>
      <c r="F216" s="175" t="s">
        <v>400</v>
      </c>
      <c r="G216" s="173"/>
      <c r="H216" s="173"/>
      <c r="J216" s="173"/>
      <c r="K216" s="173"/>
      <c r="L216" s="176"/>
      <c r="M216" s="177"/>
      <c r="N216" s="173"/>
      <c r="O216" s="173"/>
      <c r="P216" s="173"/>
      <c r="Q216" s="173"/>
      <c r="R216" s="173"/>
      <c r="S216" s="173"/>
      <c r="T216" s="178"/>
      <c r="AT216" s="179" t="s">
        <v>136</v>
      </c>
      <c r="AU216" s="179" t="s">
        <v>21</v>
      </c>
      <c r="AV216" s="179" t="s">
        <v>21</v>
      </c>
      <c r="AW216" s="179" t="s">
        <v>99</v>
      </c>
      <c r="AX216" s="179" t="s">
        <v>72</v>
      </c>
      <c r="AY216" s="179" t="s">
        <v>125</v>
      </c>
    </row>
    <row r="217" spans="2:51" s="6" customFormat="1" ht="13.5" customHeight="1">
      <c r="B217" s="180"/>
      <c r="C217" s="181"/>
      <c r="D217" s="174" t="s">
        <v>136</v>
      </c>
      <c r="E217" s="181"/>
      <c r="F217" s="182" t="s">
        <v>401</v>
      </c>
      <c r="G217" s="181"/>
      <c r="H217" s="183">
        <v>211.17</v>
      </c>
      <c r="J217" s="181"/>
      <c r="K217" s="181"/>
      <c r="L217" s="184"/>
      <c r="M217" s="185"/>
      <c r="N217" s="181"/>
      <c r="O217" s="181"/>
      <c r="P217" s="181"/>
      <c r="Q217" s="181"/>
      <c r="R217" s="181"/>
      <c r="S217" s="181"/>
      <c r="T217" s="186"/>
      <c r="AT217" s="187" t="s">
        <v>136</v>
      </c>
      <c r="AU217" s="187" t="s">
        <v>21</v>
      </c>
      <c r="AV217" s="187" t="s">
        <v>80</v>
      </c>
      <c r="AW217" s="187" t="s">
        <v>99</v>
      </c>
      <c r="AX217" s="187" t="s">
        <v>21</v>
      </c>
      <c r="AY217" s="187" t="s">
        <v>125</v>
      </c>
    </row>
    <row r="218" spans="2:63" s="145" customFormat="1" ht="38.25" customHeight="1">
      <c r="B218" s="146"/>
      <c r="C218" s="147"/>
      <c r="D218" s="147" t="s">
        <v>71</v>
      </c>
      <c r="E218" s="148" t="s">
        <v>358</v>
      </c>
      <c r="F218" s="148" t="s">
        <v>359</v>
      </c>
      <c r="G218" s="147"/>
      <c r="H218" s="147"/>
      <c r="J218" s="149">
        <f>$BK$218</f>
        <v>0</v>
      </c>
      <c r="K218" s="147"/>
      <c r="L218" s="150"/>
      <c r="M218" s="151"/>
      <c r="N218" s="147"/>
      <c r="O218" s="147"/>
      <c r="P218" s="152">
        <f>$P$219</f>
        <v>0</v>
      </c>
      <c r="Q218" s="147"/>
      <c r="R218" s="152">
        <f>$R$219</f>
        <v>0</v>
      </c>
      <c r="S218" s="147"/>
      <c r="T218" s="153">
        <f>$T$219</f>
        <v>0</v>
      </c>
      <c r="AR218" s="154" t="s">
        <v>21</v>
      </c>
      <c r="AT218" s="154" t="s">
        <v>71</v>
      </c>
      <c r="AU218" s="154" t="s">
        <v>72</v>
      </c>
      <c r="AY218" s="154" t="s">
        <v>125</v>
      </c>
      <c r="BK218" s="155">
        <f>$BK$219</f>
        <v>0</v>
      </c>
    </row>
    <row r="219" spans="2:63" s="145" customFormat="1" ht="20.25" customHeight="1">
      <c r="B219" s="146"/>
      <c r="C219" s="147"/>
      <c r="D219" s="147" t="s">
        <v>71</v>
      </c>
      <c r="E219" s="198" t="s">
        <v>360</v>
      </c>
      <c r="F219" s="198" t="s">
        <v>361</v>
      </c>
      <c r="G219" s="147"/>
      <c r="H219" s="147"/>
      <c r="J219" s="199">
        <f>$BK$219</f>
        <v>0</v>
      </c>
      <c r="K219" s="147"/>
      <c r="L219" s="150"/>
      <c r="M219" s="151"/>
      <c r="N219" s="147"/>
      <c r="O219" s="147"/>
      <c r="P219" s="152">
        <f>$P$220</f>
        <v>0</v>
      </c>
      <c r="Q219" s="147"/>
      <c r="R219" s="152">
        <f>$R$220</f>
        <v>0</v>
      </c>
      <c r="S219" s="147"/>
      <c r="T219" s="153">
        <f>$T$220</f>
        <v>0</v>
      </c>
      <c r="AR219" s="154" t="s">
        <v>21</v>
      </c>
      <c r="AT219" s="154" t="s">
        <v>71</v>
      </c>
      <c r="AU219" s="154" t="s">
        <v>21</v>
      </c>
      <c r="AY219" s="154" t="s">
        <v>125</v>
      </c>
      <c r="BK219" s="155">
        <f>$BK$220</f>
        <v>0</v>
      </c>
    </row>
    <row r="220" spans="2:63" s="145" customFormat="1" ht="15" customHeight="1">
      <c r="B220" s="146"/>
      <c r="C220" s="147"/>
      <c r="D220" s="147" t="s">
        <v>71</v>
      </c>
      <c r="E220" s="198" t="s">
        <v>362</v>
      </c>
      <c r="F220" s="198" t="s">
        <v>363</v>
      </c>
      <c r="G220" s="147"/>
      <c r="H220" s="147"/>
      <c r="J220" s="199">
        <f>$BK$220</f>
        <v>0</v>
      </c>
      <c r="K220" s="147"/>
      <c r="L220" s="150"/>
      <c r="M220" s="151"/>
      <c r="N220" s="147"/>
      <c r="O220" s="147"/>
      <c r="P220" s="152">
        <f>SUM($P$221:$P$222)</f>
        <v>0</v>
      </c>
      <c r="Q220" s="147"/>
      <c r="R220" s="152">
        <f>SUM($R$221:$R$222)</f>
        <v>0</v>
      </c>
      <c r="S220" s="147"/>
      <c r="T220" s="153">
        <f>SUM($T$221:$T$222)</f>
        <v>0</v>
      </c>
      <c r="AR220" s="154" t="s">
        <v>21</v>
      </c>
      <c r="AT220" s="154" t="s">
        <v>71</v>
      </c>
      <c r="AU220" s="154" t="s">
        <v>80</v>
      </c>
      <c r="AY220" s="154" t="s">
        <v>125</v>
      </c>
      <c r="BK220" s="155">
        <f>SUM($BK$221:$BK$222)</f>
        <v>0</v>
      </c>
    </row>
    <row r="221" spans="2:65" s="6" customFormat="1" ht="13.5" customHeight="1">
      <c r="B221" s="86"/>
      <c r="C221" s="156" t="s">
        <v>486</v>
      </c>
      <c r="D221" s="156" t="s">
        <v>127</v>
      </c>
      <c r="E221" s="157" t="s">
        <v>365</v>
      </c>
      <c r="F221" s="158" t="s">
        <v>366</v>
      </c>
      <c r="G221" s="159" t="s">
        <v>367</v>
      </c>
      <c r="H221" s="160">
        <v>40.322</v>
      </c>
      <c r="I221" s="161"/>
      <c r="J221" s="162">
        <f>ROUND($I$221*$H$221,2)</f>
        <v>0</v>
      </c>
      <c r="K221" s="158"/>
      <c r="L221" s="132"/>
      <c r="M221" s="163"/>
      <c r="N221" s="164" t="s">
        <v>43</v>
      </c>
      <c r="O221" s="87"/>
      <c r="P221" s="165">
        <f>$O$221*$H$221</f>
        <v>0</v>
      </c>
      <c r="Q221" s="165">
        <v>0</v>
      </c>
      <c r="R221" s="165">
        <f>$Q$221*$H$221</f>
        <v>0</v>
      </c>
      <c r="S221" s="165">
        <v>0</v>
      </c>
      <c r="T221" s="166">
        <f>$S$221*$H$221</f>
        <v>0</v>
      </c>
      <c r="AR221" s="90" t="s">
        <v>132</v>
      </c>
      <c r="AT221" s="90" t="s">
        <v>127</v>
      </c>
      <c r="AU221" s="90" t="s">
        <v>146</v>
      </c>
      <c r="AY221" s="6" t="s">
        <v>125</v>
      </c>
      <c r="BE221" s="167">
        <f>IF($N$221="základní",$J$221,0)</f>
        <v>0</v>
      </c>
      <c r="BF221" s="167">
        <f>IF($N$221="snížená",$J$221,0)</f>
        <v>0</v>
      </c>
      <c r="BG221" s="167">
        <f>IF($N$221="zákl. přenesená",$J$221,0)</f>
        <v>0</v>
      </c>
      <c r="BH221" s="167">
        <f>IF($N$221="sníž. přenesená",$J$221,0)</f>
        <v>0</v>
      </c>
      <c r="BI221" s="167">
        <f>IF($N$221="nulová",$J$221,0)</f>
        <v>0</v>
      </c>
      <c r="BJ221" s="90" t="s">
        <v>21</v>
      </c>
      <c r="BK221" s="167">
        <f>ROUND($I$221*$H$221,2)</f>
        <v>0</v>
      </c>
      <c r="BL221" s="90" t="s">
        <v>132</v>
      </c>
      <c r="BM221" s="90" t="s">
        <v>487</v>
      </c>
    </row>
    <row r="222" spans="2:47" s="6" customFormat="1" ht="24.75" customHeight="1">
      <c r="B222" s="86"/>
      <c r="C222" s="87"/>
      <c r="D222" s="168" t="s">
        <v>134</v>
      </c>
      <c r="E222" s="87"/>
      <c r="F222" s="169" t="s">
        <v>369</v>
      </c>
      <c r="G222" s="87"/>
      <c r="H222" s="87"/>
      <c r="J222" s="87"/>
      <c r="K222" s="87"/>
      <c r="L222" s="132"/>
      <c r="M222" s="170"/>
      <c r="N222" s="87"/>
      <c r="O222" s="87"/>
      <c r="P222" s="87"/>
      <c r="Q222" s="87"/>
      <c r="R222" s="87"/>
      <c r="S222" s="87"/>
      <c r="T222" s="171"/>
      <c r="AT222" s="6" t="s">
        <v>134</v>
      </c>
      <c r="AU222" s="6" t="s">
        <v>146</v>
      </c>
    </row>
    <row r="223" spans="2:63" s="145" customFormat="1" ht="38.25" customHeight="1">
      <c r="B223" s="146"/>
      <c r="C223" s="147"/>
      <c r="D223" s="147" t="s">
        <v>71</v>
      </c>
      <c r="E223" s="148" t="s">
        <v>370</v>
      </c>
      <c r="F223" s="148" t="s">
        <v>371</v>
      </c>
      <c r="G223" s="147"/>
      <c r="H223" s="147"/>
      <c r="J223" s="149">
        <f>$BK$223</f>
        <v>0</v>
      </c>
      <c r="K223" s="147"/>
      <c r="L223" s="150"/>
      <c r="M223" s="151"/>
      <c r="N223" s="147"/>
      <c r="O223" s="147"/>
      <c r="P223" s="152">
        <f>$P$224</f>
        <v>0</v>
      </c>
      <c r="Q223" s="147"/>
      <c r="R223" s="152">
        <f>$R$224</f>
        <v>0</v>
      </c>
      <c r="S223" s="147"/>
      <c r="T223" s="153">
        <f>$T$224</f>
        <v>0</v>
      </c>
      <c r="AR223" s="154" t="s">
        <v>160</v>
      </c>
      <c r="AT223" s="154" t="s">
        <v>71</v>
      </c>
      <c r="AU223" s="154" t="s">
        <v>72</v>
      </c>
      <c r="AY223" s="154" t="s">
        <v>125</v>
      </c>
      <c r="BK223" s="155">
        <f>$BK$224</f>
        <v>0</v>
      </c>
    </row>
    <row r="224" spans="2:63" s="145" customFormat="1" ht="20.25" customHeight="1">
      <c r="B224" s="146"/>
      <c r="C224" s="147"/>
      <c r="D224" s="147" t="s">
        <v>71</v>
      </c>
      <c r="E224" s="198" t="s">
        <v>72</v>
      </c>
      <c r="F224" s="198" t="s">
        <v>371</v>
      </c>
      <c r="G224" s="147"/>
      <c r="H224" s="147"/>
      <c r="J224" s="199">
        <f>$BK$224</f>
        <v>0</v>
      </c>
      <c r="K224" s="147"/>
      <c r="L224" s="150"/>
      <c r="M224" s="151"/>
      <c r="N224" s="147"/>
      <c r="O224" s="147"/>
      <c r="P224" s="152">
        <f>SUM($P$225:$P$230)</f>
        <v>0</v>
      </c>
      <c r="Q224" s="147"/>
      <c r="R224" s="152">
        <f>SUM($R$225:$R$230)</f>
        <v>0</v>
      </c>
      <c r="S224" s="147"/>
      <c r="T224" s="153">
        <f>SUM($T$225:$T$230)</f>
        <v>0</v>
      </c>
      <c r="AR224" s="154" t="s">
        <v>160</v>
      </c>
      <c r="AT224" s="154" t="s">
        <v>71</v>
      </c>
      <c r="AU224" s="154" t="s">
        <v>21</v>
      </c>
      <c r="AY224" s="154" t="s">
        <v>125</v>
      </c>
      <c r="BK224" s="155">
        <f>SUM($BK$225:$BK$230)</f>
        <v>0</v>
      </c>
    </row>
    <row r="225" spans="2:65" s="6" customFormat="1" ht="24" customHeight="1">
      <c r="B225" s="86"/>
      <c r="C225" s="156" t="s">
        <v>173</v>
      </c>
      <c r="D225" s="156" t="s">
        <v>127</v>
      </c>
      <c r="E225" s="157" t="s">
        <v>373</v>
      </c>
      <c r="F225" s="158" t="s">
        <v>374</v>
      </c>
      <c r="G225" s="159" t="s">
        <v>300</v>
      </c>
      <c r="H225" s="160">
        <v>1</v>
      </c>
      <c r="I225" s="161"/>
      <c r="J225" s="162">
        <f>ROUND($I$225*$H$225,2)</f>
        <v>0</v>
      </c>
      <c r="K225" s="158"/>
      <c r="L225" s="132"/>
      <c r="M225" s="163"/>
      <c r="N225" s="164" t="s">
        <v>43</v>
      </c>
      <c r="O225" s="87"/>
      <c r="P225" s="165">
        <f>$O$225*$H$225</f>
        <v>0</v>
      </c>
      <c r="Q225" s="165">
        <v>0</v>
      </c>
      <c r="R225" s="165">
        <f>$Q$225*$H$225</f>
        <v>0</v>
      </c>
      <c r="S225" s="165">
        <v>0</v>
      </c>
      <c r="T225" s="166">
        <f>$S$225*$H$225</f>
        <v>0</v>
      </c>
      <c r="AR225" s="90" t="s">
        <v>375</v>
      </c>
      <c r="AT225" s="90" t="s">
        <v>127</v>
      </c>
      <c r="AU225" s="90" t="s">
        <v>80</v>
      </c>
      <c r="AY225" s="6" t="s">
        <v>125</v>
      </c>
      <c r="BE225" s="167">
        <f>IF($N$225="základní",$J$225,0)</f>
        <v>0</v>
      </c>
      <c r="BF225" s="167">
        <f>IF($N$225="snížená",$J$225,0)</f>
        <v>0</v>
      </c>
      <c r="BG225" s="167">
        <f>IF($N$225="zákl. přenesená",$J$225,0)</f>
        <v>0</v>
      </c>
      <c r="BH225" s="167">
        <f>IF($N$225="sníž. přenesená",$J$225,0)</f>
        <v>0</v>
      </c>
      <c r="BI225" s="167">
        <f>IF($N$225="nulová",$J$225,0)</f>
        <v>0</v>
      </c>
      <c r="BJ225" s="90" t="s">
        <v>21</v>
      </c>
      <c r="BK225" s="167">
        <f>ROUND($I$225*$H$225,2)</f>
        <v>0</v>
      </c>
      <c r="BL225" s="90" t="s">
        <v>375</v>
      </c>
      <c r="BM225" s="90" t="s">
        <v>488</v>
      </c>
    </row>
    <row r="226" spans="2:47" s="6" customFormat="1" ht="24.75" customHeight="1">
      <c r="B226" s="86"/>
      <c r="C226" s="87"/>
      <c r="D226" s="168" t="s">
        <v>134</v>
      </c>
      <c r="E226" s="87"/>
      <c r="F226" s="169" t="s">
        <v>374</v>
      </c>
      <c r="G226" s="87"/>
      <c r="H226" s="87"/>
      <c r="J226" s="87"/>
      <c r="K226" s="87"/>
      <c r="L226" s="132"/>
      <c r="M226" s="170"/>
      <c r="N226" s="87"/>
      <c r="O226" s="87"/>
      <c r="P226" s="87"/>
      <c r="Q226" s="87"/>
      <c r="R226" s="87"/>
      <c r="S226" s="87"/>
      <c r="T226" s="171"/>
      <c r="AT226" s="6" t="s">
        <v>134</v>
      </c>
      <c r="AU226" s="6" t="s">
        <v>80</v>
      </c>
    </row>
    <row r="227" spans="2:65" s="6" customFormat="1" ht="45" customHeight="1">
      <c r="B227" s="86"/>
      <c r="C227" s="156" t="s">
        <v>180</v>
      </c>
      <c r="D227" s="156" t="s">
        <v>127</v>
      </c>
      <c r="E227" s="157" t="s">
        <v>378</v>
      </c>
      <c r="F227" s="158" t="s">
        <v>379</v>
      </c>
      <c r="G227" s="159" t="s">
        <v>300</v>
      </c>
      <c r="H227" s="160">
        <v>1</v>
      </c>
      <c r="I227" s="161"/>
      <c r="J227" s="162">
        <f>ROUND($I$227*$H$227,2)</f>
        <v>0</v>
      </c>
      <c r="K227" s="158"/>
      <c r="L227" s="132"/>
      <c r="M227" s="163"/>
      <c r="N227" s="164" t="s">
        <v>43</v>
      </c>
      <c r="O227" s="87"/>
      <c r="P227" s="165">
        <f>$O$227*$H$227</f>
        <v>0</v>
      </c>
      <c r="Q227" s="165">
        <v>0</v>
      </c>
      <c r="R227" s="165">
        <f>$Q$227*$H$227</f>
        <v>0</v>
      </c>
      <c r="S227" s="165">
        <v>0</v>
      </c>
      <c r="T227" s="166">
        <f>$S$227*$H$227</f>
        <v>0</v>
      </c>
      <c r="AR227" s="90" t="s">
        <v>375</v>
      </c>
      <c r="AT227" s="90" t="s">
        <v>127</v>
      </c>
      <c r="AU227" s="90" t="s">
        <v>80</v>
      </c>
      <c r="AY227" s="6" t="s">
        <v>125</v>
      </c>
      <c r="BE227" s="167">
        <f>IF($N$227="základní",$J$227,0)</f>
        <v>0</v>
      </c>
      <c r="BF227" s="167">
        <f>IF($N$227="snížená",$J$227,0)</f>
        <v>0</v>
      </c>
      <c r="BG227" s="167">
        <f>IF($N$227="zákl. přenesená",$J$227,0)</f>
        <v>0</v>
      </c>
      <c r="BH227" s="167">
        <f>IF($N$227="sníž. přenesená",$J$227,0)</f>
        <v>0</v>
      </c>
      <c r="BI227" s="167">
        <f>IF($N$227="nulová",$J$227,0)</f>
        <v>0</v>
      </c>
      <c r="BJ227" s="90" t="s">
        <v>21</v>
      </c>
      <c r="BK227" s="167">
        <f>ROUND($I$227*$H$227,2)</f>
        <v>0</v>
      </c>
      <c r="BL227" s="90" t="s">
        <v>375</v>
      </c>
      <c r="BM227" s="90" t="s">
        <v>489</v>
      </c>
    </row>
    <row r="228" spans="2:47" s="6" customFormat="1" ht="48" customHeight="1">
      <c r="B228" s="86"/>
      <c r="C228" s="87"/>
      <c r="D228" s="168" t="s">
        <v>134</v>
      </c>
      <c r="E228" s="87"/>
      <c r="F228" s="169" t="s">
        <v>379</v>
      </c>
      <c r="G228" s="87"/>
      <c r="H228" s="87"/>
      <c r="J228" s="87"/>
      <c r="K228" s="87"/>
      <c r="L228" s="132"/>
      <c r="M228" s="170"/>
      <c r="N228" s="87"/>
      <c r="O228" s="87"/>
      <c r="P228" s="87"/>
      <c r="Q228" s="87"/>
      <c r="R228" s="87"/>
      <c r="S228" s="87"/>
      <c r="T228" s="171"/>
      <c r="AT228" s="6" t="s">
        <v>134</v>
      </c>
      <c r="AU228" s="6" t="s">
        <v>80</v>
      </c>
    </row>
    <row r="229" spans="2:65" s="6" customFormat="1" ht="13.5" customHeight="1">
      <c r="B229" s="86"/>
      <c r="C229" s="156" t="s">
        <v>186</v>
      </c>
      <c r="D229" s="156" t="s">
        <v>127</v>
      </c>
      <c r="E229" s="157" t="s">
        <v>382</v>
      </c>
      <c r="F229" s="158" t="s">
        <v>383</v>
      </c>
      <c r="G229" s="159" t="s">
        <v>384</v>
      </c>
      <c r="H229" s="160">
        <v>1</v>
      </c>
      <c r="I229" s="161"/>
      <c r="J229" s="162">
        <f>ROUND($I$229*$H$229,2)</f>
        <v>0</v>
      </c>
      <c r="K229" s="158"/>
      <c r="L229" s="132"/>
      <c r="M229" s="163"/>
      <c r="N229" s="164" t="s">
        <v>43</v>
      </c>
      <c r="O229" s="87"/>
      <c r="P229" s="165">
        <f>$O$229*$H$229</f>
        <v>0</v>
      </c>
      <c r="Q229" s="165">
        <v>0</v>
      </c>
      <c r="R229" s="165">
        <f>$Q$229*$H$229</f>
        <v>0</v>
      </c>
      <c r="S229" s="165">
        <v>0</v>
      </c>
      <c r="T229" s="166">
        <f>$S$229*$H$229</f>
        <v>0</v>
      </c>
      <c r="AR229" s="90" t="s">
        <v>385</v>
      </c>
      <c r="AT229" s="90" t="s">
        <v>127</v>
      </c>
      <c r="AU229" s="90" t="s">
        <v>80</v>
      </c>
      <c r="AY229" s="6" t="s">
        <v>125</v>
      </c>
      <c r="BE229" s="167">
        <f>IF($N$229="základní",$J$229,0)</f>
        <v>0</v>
      </c>
      <c r="BF229" s="167">
        <f>IF($N$229="snížená",$J$229,0)</f>
        <v>0</v>
      </c>
      <c r="BG229" s="167">
        <f>IF($N$229="zákl. přenesená",$J$229,0)</f>
        <v>0</v>
      </c>
      <c r="BH229" s="167">
        <f>IF($N$229="sníž. přenesená",$J$229,0)</f>
        <v>0</v>
      </c>
      <c r="BI229" s="167">
        <f>IF($N$229="nulová",$J$229,0)</f>
        <v>0</v>
      </c>
      <c r="BJ229" s="90" t="s">
        <v>21</v>
      </c>
      <c r="BK229" s="167">
        <f>ROUND($I$229*$H$229,2)</f>
        <v>0</v>
      </c>
      <c r="BL229" s="90" t="s">
        <v>385</v>
      </c>
      <c r="BM229" s="90" t="s">
        <v>490</v>
      </c>
    </row>
    <row r="230" spans="2:47" s="6" customFormat="1" ht="14.25" customHeight="1">
      <c r="B230" s="86"/>
      <c r="C230" s="87"/>
      <c r="D230" s="168" t="s">
        <v>134</v>
      </c>
      <c r="E230" s="87"/>
      <c r="F230" s="169" t="s">
        <v>387</v>
      </c>
      <c r="G230" s="87"/>
      <c r="H230" s="87"/>
      <c r="J230" s="87"/>
      <c r="K230" s="87"/>
      <c r="L230" s="132"/>
      <c r="M230" s="200"/>
      <c r="N230" s="201"/>
      <c r="O230" s="201"/>
      <c r="P230" s="201"/>
      <c r="Q230" s="201"/>
      <c r="R230" s="201"/>
      <c r="S230" s="201"/>
      <c r="T230" s="202"/>
      <c r="AT230" s="6" t="s">
        <v>134</v>
      </c>
      <c r="AU230" s="6" t="s">
        <v>80</v>
      </c>
    </row>
    <row r="231" spans="2:12" s="6" customFormat="1" ht="7.5" customHeight="1">
      <c r="B231" s="106"/>
      <c r="C231" s="107"/>
      <c r="D231" s="107"/>
      <c r="E231" s="107"/>
      <c r="F231" s="107"/>
      <c r="G231" s="107"/>
      <c r="H231" s="107"/>
      <c r="I231" s="108"/>
      <c r="J231" s="107"/>
      <c r="K231" s="107"/>
      <c r="L231" s="132"/>
    </row>
    <row r="243" s="2" customFormat="1" ht="12" customHeight="1"/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10"/>
      <c r="C1" s="210"/>
      <c r="D1" s="209" t="s">
        <v>1</v>
      </c>
      <c r="E1" s="210"/>
      <c r="F1" s="211" t="s">
        <v>574</v>
      </c>
      <c r="G1" s="329" t="s">
        <v>575</v>
      </c>
      <c r="H1" s="329"/>
      <c r="I1" s="210"/>
      <c r="J1" s="211" t="s">
        <v>576</v>
      </c>
      <c r="K1" s="209" t="s">
        <v>90</v>
      </c>
      <c r="L1" s="211" t="s">
        <v>577</v>
      </c>
      <c r="M1" s="211"/>
      <c r="N1" s="211"/>
      <c r="O1" s="211"/>
      <c r="P1" s="211"/>
      <c r="Q1" s="211"/>
      <c r="R1" s="211"/>
      <c r="S1" s="211"/>
      <c r="T1" s="211"/>
      <c r="U1" s="207"/>
      <c r="V1" s="20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1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30" t="str">
        <f>'Rekapitulace stavby'!$K$6</f>
        <v>Vodovod Čáslavsko-Kopaniny</v>
      </c>
      <c r="F7" s="321"/>
      <c r="G7" s="321"/>
      <c r="H7" s="321"/>
      <c r="J7" s="11"/>
      <c r="K7" s="13"/>
    </row>
    <row r="8" spans="2:11" s="6" customFormat="1" ht="13.5" customHeight="1">
      <c r="B8" s="86"/>
      <c r="C8" s="87"/>
      <c r="D8" s="19" t="s">
        <v>92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306" t="s">
        <v>491</v>
      </c>
      <c r="F9" s="328"/>
      <c r="G9" s="328"/>
      <c r="H9" s="328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19</v>
      </c>
      <c r="E11" s="87"/>
      <c r="F11" s="17"/>
      <c r="G11" s="87"/>
      <c r="H11" s="87"/>
      <c r="I11" s="89" t="s">
        <v>20</v>
      </c>
      <c r="J11" s="17"/>
      <c r="K11" s="88"/>
    </row>
    <row r="12" spans="2:11" s="6" customFormat="1" ht="15" customHeight="1">
      <c r="B12" s="86"/>
      <c r="C12" s="87"/>
      <c r="D12" s="19" t="s">
        <v>22</v>
      </c>
      <c r="E12" s="87"/>
      <c r="F12" s="17" t="s">
        <v>94</v>
      </c>
      <c r="G12" s="87"/>
      <c r="H12" s="87"/>
      <c r="I12" s="89" t="s">
        <v>24</v>
      </c>
      <c r="J12" s="52" t="str">
        <f>'Rekapitulace stavby'!$AN$8</f>
        <v>07.10.2015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28</v>
      </c>
      <c r="E14" s="87"/>
      <c r="F14" s="87"/>
      <c r="G14" s="87"/>
      <c r="H14" s="87"/>
      <c r="I14" s="89" t="s">
        <v>29</v>
      </c>
      <c r="J14" s="17"/>
      <c r="K14" s="88"/>
    </row>
    <row r="15" spans="2:11" s="6" customFormat="1" ht="18" customHeight="1">
      <c r="B15" s="86"/>
      <c r="C15" s="87"/>
      <c r="D15" s="87"/>
      <c r="E15" s="17" t="s">
        <v>30</v>
      </c>
      <c r="F15" s="87"/>
      <c r="G15" s="87"/>
      <c r="H15" s="87"/>
      <c r="I15" s="89" t="s">
        <v>31</v>
      </c>
      <c r="J15" s="17"/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32</v>
      </c>
      <c r="E17" s="87"/>
      <c r="F17" s="87"/>
      <c r="G17" s="87"/>
      <c r="H17" s="87"/>
      <c r="I17" s="89" t="s">
        <v>29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31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34</v>
      </c>
      <c r="E20" s="87"/>
      <c r="F20" s="87"/>
      <c r="G20" s="87"/>
      <c r="H20" s="87"/>
      <c r="I20" s="89" t="s">
        <v>29</v>
      </c>
      <c r="J20" s="17"/>
      <c r="K20" s="88"/>
    </row>
    <row r="21" spans="2:11" s="6" customFormat="1" ht="18" customHeight="1">
      <c r="B21" s="86"/>
      <c r="C21" s="87"/>
      <c r="D21" s="87"/>
      <c r="E21" s="17" t="s">
        <v>35</v>
      </c>
      <c r="F21" s="87"/>
      <c r="G21" s="87"/>
      <c r="H21" s="87"/>
      <c r="I21" s="89" t="s">
        <v>31</v>
      </c>
      <c r="J21" s="17"/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37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324"/>
      <c r="F24" s="331"/>
      <c r="G24" s="331"/>
      <c r="H24" s="331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38</v>
      </c>
      <c r="E27" s="87"/>
      <c r="F27" s="87"/>
      <c r="G27" s="87"/>
      <c r="H27" s="87"/>
      <c r="J27" s="65">
        <f>ROUND($J$79,2)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40</v>
      </c>
      <c r="G29" s="87"/>
      <c r="H29" s="87"/>
      <c r="I29" s="98" t="s">
        <v>39</v>
      </c>
      <c r="J29" s="28" t="s">
        <v>41</v>
      </c>
      <c r="K29" s="88"/>
    </row>
    <row r="30" spans="2:11" s="6" customFormat="1" ht="15" customHeight="1">
      <c r="B30" s="86"/>
      <c r="C30" s="87"/>
      <c r="D30" s="30" t="s">
        <v>42</v>
      </c>
      <c r="E30" s="30" t="s">
        <v>43</v>
      </c>
      <c r="F30" s="99">
        <f>ROUND(SUM($BE$79:$BE$88),2)</f>
        <v>0</v>
      </c>
      <c r="G30" s="87"/>
      <c r="H30" s="87"/>
      <c r="I30" s="100">
        <v>0.21</v>
      </c>
      <c r="J30" s="99">
        <f>ROUND(ROUND((SUM($BE$79:$BE$88)),2)*$I$30,2)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44</v>
      </c>
      <c r="F31" s="99">
        <f>ROUND(SUM($BF$79:$BF$88),2)</f>
        <v>0</v>
      </c>
      <c r="G31" s="87"/>
      <c r="H31" s="87"/>
      <c r="I31" s="100">
        <v>0.15</v>
      </c>
      <c r="J31" s="99">
        <f>ROUND(ROUND((SUM($BF$79:$BF$88)),2)*$I$31,2)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45</v>
      </c>
      <c r="F32" s="99">
        <f>ROUND(SUM($BG$79:$BG$88),2)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46</v>
      </c>
      <c r="F33" s="99">
        <f>ROUND(SUM($BH$79:$BH$88),2)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47</v>
      </c>
      <c r="F34" s="99">
        <f>ROUND(SUM($BI$79:$BI$88),2)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48</v>
      </c>
      <c r="E36" s="102"/>
      <c r="F36" s="102"/>
      <c r="G36" s="103" t="s">
        <v>49</v>
      </c>
      <c r="H36" s="35" t="s">
        <v>50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95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330" t="str">
        <f>$E$7</f>
        <v>Vodovod Čáslavsko-Kopaniny</v>
      </c>
      <c r="F45" s="328"/>
      <c r="G45" s="328"/>
      <c r="H45" s="328"/>
      <c r="J45" s="87"/>
      <c r="K45" s="88"/>
    </row>
    <row r="46" spans="2:11" s="6" customFormat="1" ht="15" customHeight="1">
      <c r="B46" s="86"/>
      <c r="C46" s="19" t="s">
        <v>92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306" t="str">
        <f>$E$9</f>
        <v>03 - Ostatní náklady</v>
      </c>
      <c r="F47" s="328"/>
      <c r="G47" s="328"/>
      <c r="H47" s="328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22</v>
      </c>
      <c r="D49" s="87"/>
      <c r="E49" s="87"/>
      <c r="F49" s="17" t="str">
        <f>$F$12</f>
        <v> </v>
      </c>
      <c r="G49" s="87"/>
      <c r="H49" s="87"/>
      <c r="I49" s="89" t="s">
        <v>24</v>
      </c>
      <c r="J49" s="52" t="str">
        <f>IF($J$12="","",$J$12)</f>
        <v>07.10.2015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28</v>
      </c>
      <c r="D51" s="87"/>
      <c r="E51" s="87"/>
      <c r="F51" s="17" t="str">
        <f>$E$15</f>
        <v>Obec Čáslavsko</v>
      </c>
      <c r="G51" s="87"/>
      <c r="H51" s="87"/>
      <c r="I51" s="89" t="s">
        <v>34</v>
      </c>
      <c r="J51" s="17" t="str">
        <f>$E$21</f>
        <v>3e-Projektování Pelhřimov s.r.o.</v>
      </c>
      <c r="K51" s="88"/>
    </row>
    <row r="52" spans="2:11" s="6" customFormat="1" ht="15" customHeight="1">
      <c r="B52" s="86"/>
      <c r="C52" s="19" t="s">
        <v>32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96</v>
      </c>
      <c r="D54" s="101"/>
      <c r="E54" s="101"/>
      <c r="F54" s="101"/>
      <c r="G54" s="101"/>
      <c r="H54" s="101"/>
      <c r="I54" s="114"/>
      <c r="J54" s="115" t="s">
        <v>97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98</v>
      </c>
      <c r="D56" s="87"/>
      <c r="E56" s="87"/>
      <c r="F56" s="87"/>
      <c r="G56" s="87"/>
      <c r="H56" s="87"/>
      <c r="J56" s="65">
        <f>$J$79</f>
        <v>0</v>
      </c>
      <c r="K56" s="88"/>
      <c r="AU56" s="6" t="s">
        <v>99</v>
      </c>
    </row>
    <row r="57" spans="2:11" s="71" customFormat="1" ht="25.5" customHeight="1">
      <c r="B57" s="117"/>
      <c r="C57" s="118"/>
      <c r="D57" s="119" t="s">
        <v>492</v>
      </c>
      <c r="E57" s="119"/>
      <c r="F57" s="119"/>
      <c r="G57" s="119"/>
      <c r="H57" s="119"/>
      <c r="I57" s="120"/>
      <c r="J57" s="121">
        <f>$J$80</f>
        <v>0</v>
      </c>
      <c r="K57" s="122"/>
    </row>
    <row r="58" spans="2:11" s="71" customFormat="1" ht="25.5" customHeight="1">
      <c r="B58" s="117"/>
      <c r="C58" s="118"/>
      <c r="D58" s="119" t="s">
        <v>106</v>
      </c>
      <c r="E58" s="119"/>
      <c r="F58" s="119"/>
      <c r="G58" s="119"/>
      <c r="H58" s="119"/>
      <c r="I58" s="120"/>
      <c r="J58" s="121">
        <f>$J$85</f>
        <v>0</v>
      </c>
      <c r="K58" s="122"/>
    </row>
    <row r="59" spans="2:11" s="123" customFormat="1" ht="20.25" customHeight="1">
      <c r="B59" s="124"/>
      <c r="C59" s="125"/>
      <c r="D59" s="126" t="s">
        <v>493</v>
      </c>
      <c r="E59" s="126"/>
      <c r="F59" s="126"/>
      <c r="G59" s="126"/>
      <c r="H59" s="126"/>
      <c r="I59" s="127"/>
      <c r="J59" s="128">
        <f>$J$86</f>
        <v>0</v>
      </c>
      <c r="K59" s="129"/>
    </row>
    <row r="60" spans="2:11" s="6" customFormat="1" ht="22.5" customHeight="1">
      <c r="B60" s="86"/>
      <c r="C60" s="87"/>
      <c r="D60" s="87"/>
      <c r="E60" s="87"/>
      <c r="F60" s="87"/>
      <c r="G60" s="87"/>
      <c r="H60" s="87"/>
      <c r="J60" s="87"/>
      <c r="K60" s="88"/>
    </row>
    <row r="61" spans="2:11" s="6" customFormat="1" ht="7.5" customHeight="1">
      <c r="B61" s="106"/>
      <c r="C61" s="107"/>
      <c r="D61" s="107"/>
      <c r="E61" s="107"/>
      <c r="F61" s="107"/>
      <c r="G61" s="107"/>
      <c r="H61" s="107"/>
      <c r="I61" s="108"/>
      <c r="J61" s="107"/>
      <c r="K61" s="109"/>
    </row>
    <row r="65" spans="2:12" s="6" customFormat="1" ht="7.5" customHeight="1">
      <c r="B65" s="130"/>
      <c r="C65" s="131"/>
      <c r="D65" s="131"/>
      <c r="E65" s="131"/>
      <c r="F65" s="131"/>
      <c r="G65" s="131"/>
      <c r="H65" s="131"/>
      <c r="I65" s="111"/>
      <c r="J65" s="131"/>
      <c r="K65" s="131"/>
      <c r="L65" s="132"/>
    </row>
    <row r="66" spans="2:12" s="6" customFormat="1" ht="37.5" customHeight="1">
      <c r="B66" s="86"/>
      <c r="C66" s="12" t="s">
        <v>108</v>
      </c>
      <c r="D66" s="87"/>
      <c r="E66" s="87"/>
      <c r="F66" s="87"/>
      <c r="G66" s="87"/>
      <c r="H66" s="87"/>
      <c r="J66" s="87"/>
      <c r="K66" s="87"/>
      <c r="L66" s="132"/>
    </row>
    <row r="67" spans="2:12" s="6" customFormat="1" ht="7.5" customHeight="1">
      <c r="B67" s="86"/>
      <c r="C67" s="87"/>
      <c r="D67" s="87"/>
      <c r="E67" s="87"/>
      <c r="F67" s="87"/>
      <c r="G67" s="87"/>
      <c r="H67" s="87"/>
      <c r="J67" s="87"/>
      <c r="K67" s="87"/>
      <c r="L67" s="132"/>
    </row>
    <row r="68" spans="2:12" s="6" customFormat="1" ht="15" customHeight="1">
      <c r="B68" s="86"/>
      <c r="C68" s="19" t="s">
        <v>16</v>
      </c>
      <c r="D68" s="87"/>
      <c r="E68" s="87"/>
      <c r="F68" s="87"/>
      <c r="G68" s="87"/>
      <c r="H68" s="87"/>
      <c r="J68" s="87"/>
      <c r="K68" s="87"/>
      <c r="L68" s="132"/>
    </row>
    <row r="69" spans="2:12" s="6" customFormat="1" ht="14.25" customHeight="1">
      <c r="B69" s="86"/>
      <c r="C69" s="87"/>
      <c r="D69" s="87"/>
      <c r="E69" s="330" t="str">
        <f>$E$7</f>
        <v>Vodovod Čáslavsko-Kopaniny</v>
      </c>
      <c r="F69" s="328"/>
      <c r="G69" s="328"/>
      <c r="H69" s="328"/>
      <c r="J69" s="87"/>
      <c r="K69" s="87"/>
      <c r="L69" s="132"/>
    </row>
    <row r="70" spans="2:12" s="6" customFormat="1" ht="15" customHeight="1">
      <c r="B70" s="86"/>
      <c r="C70" s="19" t="s">
        <v>92</v>
      </c>
      <c r="D70" s="87"/>
      <c r="E70" s="87"/>
      <c r="F70" s="87"/>
      <c r="G70" s="87"/>
      <c r="H70" s="87"/>
      <c r="J70" s="87"/>
      <c r="K70" s="87"/>
      <c r="L70" s="132"/>
    </row>
    <row r="71" spans="2:12" s="6" customFormat="1" ht="18" customHeight="1">
      <c r="B71" s="86"/>
      <c r="C71" s="87"/>
      <c r="D71" s="87"/>
      <c r="E71" s="306" t="str">
        <f>$E$9</f>
        <v>03 - Ostatní náklady</v>
      </c>
      <c r="F71" s="328"/>
      <c r="G71" s="328"/>
      <c r="H71" s="328"/>
      <c r="J71" s="87"/>
      <c r="K71" s="87"/>
      <c r="L71" s="132"/>
    </row>
    <row r="72" spans="2:12" s="6" customFormat="1" ht="7.5" customHeight="1">
      <c r="B72" s="86"/>
      <c r="C72" s="87"/>
      <c r="D72" s="87"/>
      <c r="E72" s="87"/>
      <c r="F72" s="87"/>
      <c r="G72" s="87"/>
      <c r="H72" s="87"/>
      <c r="J72" s="87"/>
      <c r="K72" s="87"/>
      <c r="L72" s="132"/>
    </row>
    <row r="73" spans="2:12" s="6" customFormat="1" ht="18" customHeight="1">
      <c r="B73" s="86"/>
      <c r="C73" s="19" t="s">
        <v>22</v>
      </c>
      <c r="D73" s="87"/>
      <c r="E73" s="87"/>
      <c r="F73" s="17" t="str">
        <f>$F$12</f>
        <v> </v>
      </c>
      <c r="G73" s="87"/>
      <c r="H73" s="87"/>
      <c r="I73" s="89" t="s">
        <v>24</v>
      </c>
      <c r="J73" s="52" t="str">
        <f>IF($J$12="","",$J$12)</f>
        <v>07.10.2015</v>
      </c>
      <c r="K73" s="87"/>
      <c r="L73" s="132"/>
    </row>
    <row r="74" spans="2:12" s="6" customFormat="1" ht="7.5" customHeight="1">
      <c r="B74" s="86"/>
      <c r="C74" s="87"/>
      <c r="D74" s="87"/>
      <c r="E74" s="87"/>
      <c r="F74" s="87"/>
      <c r="G74" s="87"/>
      <c r="H74" s="87"/>
      <c r="J74" s="87"/>
      <c r="K74" s="87"/>
      <c r="L74" s="132"/>
    </row>
    <row r="75" spans="2:12" s="6" customFormat="1" ht="13.5" customHeight="1">
      <c r="B75" s="86"/>
      <c r="C75" s="19" t="s">
        <v>28</v>
      </c>
      <c r="D75" s="87"/>
      <c r="E75" s="87"/>
      <c r="F75" s="17" t="str">
        <f>$E$15</f>
        <v>Obec Čáslavsko</v>
      </c>
      <c r="G75" s="87"/>
      <c r="H75" s="87"/>
      <c r="I75" s="89" t="s">
        <v>34</v>
      </c>
      <c r="J75" s="17" t="str">
        <f>$E$21</f>
        <v>3e-Projektování Pelhřimov s.r.o.</v>
      </c>
      <c r="K75" s="87"/>
      <c r="L75" s="132"/>
    </row>
    <row r="76" spans="2:12" s="6" customFormat="1" ht="15" customHeight="1">
      <c r="B76" s="86"/>
      <c r="C76" s="19" t="s">
        <v>32</v>
      </c>
      <c r="D76" s="87"/>
      <c r="E76" s="87"/>
      <c r="F76" s="17">
        <f>IF($E$18="","",$E$18)</f>
      </c>
      <c r="G76" s="87"/>
      <c r="H76" s="87"/>
      <c r="J76" s="87"/>
      <c r="K76" s="87"/>
      <c r="L76" s="132"/>
    </row>
    <row r="77" spans="2:12" s="6" customFormat="1" ht="11.25" customHeight="1">
      <c r="B77" s="86"/>
      <c r="C77" s="87"/>
      <c r="D77" s="87"/>
      <c r="E77" s="87"/>
      <c r="F77" s="87"/>
      <c r="G77" s="87"/>
      <c r="H77" s="87"/>
      <c r="J77" s="87"/>
      <c r="K77" s="87"/>
      <c r="L77" s="132"/>
    </row>
    <row r="78" spans="2:20" s="133" customFormat="1" ht="30" customHeight="1">
      <c r="B78" s="134"/>
      <c r="C78" s="135" t="s">
        <v>109</v>
      </c>
      <c r="D78" s="136" t="s">
        <v>57</v>
      </c>
      <c r="E78" s="136" t="s">
        <v>53</v>
      </c>
      <c r="F78" s="136" t="s">
        <v>110</v>
      </c>
      <c r="G78" s="136" t="s">
        <v>111</v>
      </c>
      <c r="H78" s="136" t="s">
        <v>112</v>
      </c>
      <c r="I78" s="137" t="s">
        <v>113</v>
      </c>
      <c r="J78" s="136" t="s">
        <v>114</v>
      </c>
      <c r="K78" s="138" t="s">
        <v>115</v>
      </c>
      <c r="L78" s="139"/>
      <c r="M78" s="58" t="s">
        <v>116</v>
      </c>
      <c r="N78" s="59" t="s">
        <v>42</v>
      </c>
      <c r="O78" s="59" t="s">
        <v>117</v>
      </c>
      <c r="P78" s="59" t="s">
        <v>118</v>
      </c>
      <c r="Q78" s="59" t="s">
        <v>119</v>
      </c>
      <c r="R78" s="59" t="s">
        <v>120</v>
      </c>
      <c r="S78" s="59" t="s">
        <v>121</v>
      </c>
      <c r="T78" s="60" t="s">
        <v>122</v>
      </c>
    </row>
    <row r="79" spans="2:63" s="6" customFormat="1" ht="30" customHeight="1">
      <c r="B79" s="86"/>
      <c r="C79" s="64" t="s">
        <v>98</v>
      </c>
      <c r="D79" s="87"/>
      <c r="E79" s="87"/>
      <c r="F79" s="87"/>
      <c r="G79" s="87"/>
      <c r="H79" s="87"/>
      <c r="J79" s="140">
        <f>$BK$79</f>
        <v>0</v>
      </c>
      <c r="K79" s="87"/>
      <c r="L79" s="132"/>
      <c r="M79" s="141"/>
      <c r="N79" s="94"/>
      <c r="O79" s="94"/>
      <c r="P79" s="142">
        <f>$P$80+$P$85</f>
        <v>0</v>
      </c>
      <c r="Q79" s="94"/>
      <c r="R79" s="142">
        <f>$R$80+$R$85</f>
        <v>0</v>
      </c>
      <c r="S79" s="94"/>
      <c r="T79" s="143">
        <f>$T$80+$T$85</f>
        <v>0</v>
      </c>
      <c r="AT79" s="6" t="s">
        <v>71</v>
      </c>
      <c r="AU79" s="6" t="s">
        <v>99</v>
      </c>
      <c r="BK79" s="144">
        <f>$BK$80+$BK$85</f>
        <v>0</v>
      </c>
    </row>
    <row r="80" spans="2:63" s="145" customFormat="1" ht="38.25" customHeight="1">
      <c r="B80" s="146"/>
      <c r="C80" s="147"/>
      <c r="D80" s="147" t="s">
        <v>71</v>
      </c>
      <c r="E80" s="148" t="s">
        <v>494</v>
      </c>
      <c r="F80" s="148" t="s">
        <v>495</v>
      </c>
      <c r="G80" s="147"/>
      <c r="H80" s="147"/>
      <c r="J80" s="149">
        <f>$BK$80</f>
        <v>0</v>
      </c>
      <c r="K80" s="147"/>
      <c r="L80" s="150"/>
      <c r="M80" s="151"/>
      <c r="N80" s="147"/>
      <c r="O80" s="147"/>
      <c r="P80" s="152">
        <f>SUM($P$81:$P$84)</f>
        <v>0</v>
      </c>
      <c r="Q80" s="147"/>
      <c r="R80" s="152">
        <f>SUM($R$81:$R$84)</f>
        <v>0</v>
      </c>
      <c r="S80" s="147"/>
      <c r="T80" s="153">
        <f>SUM($T$81:$T$84)</f>
        <v>0</v>
      </c>
      <c r="AR80" s="154" t="s">
        <v>21</v>
      </c>
      <c r="AT80" s="154" t="s">
        <v>71</v>
      </c>
      <c r="AU80" s="154" t="s">
        <v>72</v>
      </c>
      <c r="AY80" s="154" t="s">
        <v>125</v>
      </c>
      <c r="BK80" s="155">
        <f>SUM($BK$81:$BK$84)</f>
        <v>0</v>
      </c>
    </row>
    <row r="81" spans="2:65" s="6" customFormat="1" ht="13.5" customHeight="1">
      <c r="B81" s="86"/>
      <c r="C81" s="188" t="s">
        <v>80</v>
      </c>
      <c r="D81" s="188" t="s">
        <v>199</v>
      </c>
      <c r="E81" s="189" t="s">
        <v>496</v>
      </c>
      <c r="F81" s="190" t="s">
        <v>497</v>
      </c>
      <c r="G81" s="191"/>
      <c r="H81" s="192">
        <v>1</v>
      </c>
      <c r="I81" s="193"/>
      <c r="J81" s="194">
        <f>ROUND($I$81*$H$81,2)</f>
        <v>0</v>
      </c>
      <c r="K81" s="190"/>
      <c r="L81" s="195"/>
      <c r="M81" s="196"/>
      <c r="N81" s="197" t="s">
        <v>43</v>
      </c>
      <c r="O81" s="87"/>
      <c r="P81" s="165">
        <f>$O$81*$H$81</f>
        <v>0</v>
      </c>
      <c r="Q81" s="165">
        <v>0</v>
      </c>
      <c r="R81" s="165">
        <f>$Q$81*$H$81</f>
        <v>0</v>
      </c>
      <c r="S81" s="165">
        <v>0</v>
      </c>
      <c r="T81" s="166">
        <f>$S$81*$H$81</f>
        <v>0</v>
      </c>
      <c r="AR81" s="90" t="s">
        <v>498</v>
      </c>
      <c r="AT81" s="90" t="s">
        <v>199</v>
      </c>
      <c r="AU81" s="90" t="s">
        <v>21</v>
      </c>
      <c r="AY81" s="6" t="s">
        <v>125</v>
      </c>
      <c r="BE81" s="167">
        <f>IF($N$81="základní",$J$81,0)</f>
        <v>0</v>
      </c>
      <c r="BF81" s="167">
        <f>IF($N$81="snížená",$J$81,0)</f>
        <v>0</v>
      </c>
      <c r="BG81" s="167">
        <f>IF($N$81="zákl. přenesená",$J$81,0)</f>
        <v>0</v>
      </c>
      <c r="BH81" s="167">
        <f>IF($N$81="sníž. přenesená",$J$81,0)</f>
        <v>0</v>
      </c>
      <c r="BI81" s="167">
        <f>IF($N$81="nulová",$J$81,0)</f>
        <v>0</v>
      </c>
      <c r="BJ81" s="90" t="s">
        <v>21</v>
      </c>
      <c r="BK81" s="167">
        <f>ROUND($I$81*$H$81,2)</f>
        <v>0</v>
      </c>
      <c r="BL81" s="90" t="s">
        <v>498</v>
      </c>
      <c r="BM81" s="90" t="s">
        <v>499</v>
      </c>
    </row>
    <row r="82" spans="2:47" s="6" customFormat="1" ht="14.25" customHeight="1">
      <c r="B82" s="86"/>
      <c r="C82" s="87"/>
      <c r="D82" s="168" t="s">
        <v>134</v>
      </c>
      <c r="E82" s="87"/>
      <c r="F82" s="169" t="s">
        <v>497</v>
      </c>
      <c r="G82" s="87"/>
      <c r="H82" s="87"/>
      <c r="J82" s="87"/>
      <c r="K82" s="87"/>
      <c r="L82" s="132"/>
      <c r="M82" s="170"/>
      <c r="N82" s="87"/>
      <c r="O82" s="87"/>
      <c r="P82" s="87"/>
      <c r="Q82" s="87"/>
      <c r="R82" s="87"/>
      <c r="S82" s="87"/>
      <c r="T82" s="171"/>
      <c r="AT82" s="6" t="s">
        <v>134</v>
      </c>
      <c r="AU82" s="6" t="s">
        <v>21</v>
      </c>
    </row>
    <row r="83" spans="2:65" s="6" customFormat="1" ht="13.5" customHeight="1">
      <c r="B83" s="86"/>
      <c r="C83" s="188" t="s">
        <v>146</v>
      </c>
      <c r="D83" s="188" t="s">
        <v>199</v>
      </c>
      <c r="E83" s="189" t="s">
        <v>500</v>
      </c>
      <c r="F83" s="190" t="s">
        <v>501</v>
      </c>
      <c r="G83" s="191"/>
      <c r="H83" s="192">
        <v>1</v>
      </c>
      <c r="I83" s="193"/>
      <c r="J83" s="194">
        <f>ROUND($I$83*$H$83,2)</f>
        <v>0</v>
      </c>
      <c r="K83" s="190"/>
      <c r="L83" s="195"/>
      <c r="M83" s="196"/>
      <c r="N83" s="197" t="s">
        <v>43</v>
      </c>
      <c r="O83" s="87"/>
      <c r="P83" s="165">
        <f>$O$83*$H$83</f>
        <v>0</v>
      </c>
      <c r="Q83" s="165">
        <v>0</v>
      </c>
      <c r="R83" s="165">
        <f>$Q$83*$H$83</f>
        <v>0</v>
      </c>
      <c r="S83" s="165">
        <v>0</v>
      </c>
      <c r="T83" s="166">
        <f>$S$83*$H$83</f>
        <v>0</v>
      </c>
      <c r="AR83" s="90" t="s">
        <v>498</v>
      </c>
      <c r="AT83" s="90" t="s">
        <v>199</v>
      </c>
      <c r="AU83" s="90" t="s">
        <v>21</v>
      </c>
      <c r="AY83" s="6" t="s">
        <v>125</v>
      </c>
      <c r="BE83" s="167">
        <f>IF($N$83="základní",$J$83,0)</f>
        <v>0</v>
      </c>
      <c r="BF83" s="167">
        <f>IF($N$83="snížená",$J$83,0)</f>
        <v>0</v>
      </c>
      <c r="BG83" s="167">
        <f>IF($N$83="zákl. přenesená",$J$83,0)</f>
        <v>0</v>
      </c>
      <c r="BH83" s="167">
        <f>IF($N$83="sníž. přenesená",$J$83,0)</f>
        <v>0</v>
      </c>
      <c r="BI83" s="167">
        <f>IF($N$83="nulová",$J$83,0)</f>
        <v>0</v>
      </c>
      <c r="BJ83" s="90" t="s">
        <v>21</v>
      </c>
      <c r="BK83" s="167">
        <f>ROUND($I$83*$H$83,2)</f>
        <v>0</v>
      </c>
      <c r="BL83" s="90" t="s">
        <v>498</v>
      </c>
      <c r="BM83" s="90" t="s">
        <v>502</v>
      </c>
    </row>
    <row r="84" spans="2:47" s="6" customFormat="1" ht="14.25" customHeight="1">
      <c r="B84" s="86"/>
      <c r="C84" s="87"/>
      <c r="D84" s="168" t="s">
        <v>134</v>
      </c>
      <c r="E84" s="87"/>
      <c r="F84" s="169" t="s">
        <v>501</v>
      </c>
      <c r="G84" s="87"/>
      <c r="H84" s="87"/>
      <c r="J84" s="87"/>
      <c r="K84" s="87"/>
      <c r="L84" s="132"/>
      <c r="M84" s="170"/>
      <c r="N84" s="87"/>
      <c r="O84" s="87"/>
      <c r="P84" s="87"/>
      <c r="Q84" s="87"/>
      <c r="R84" s="87"/>
      <c r="S84" s="87"/>
      <c r="T84" s="171"/>
      <c r="AT84" s="6" t="s">
        <v>134</v>
      </c>
      <c r="AU84" s="6" t="s">
        <v>21</v>
      </c>
    </row>
    <row r="85" spans="2:63" s="145" customFormat="1" ht="38.25" customHeight="1">
      <c r="B85" s="146"/>
      <c r="C85" s="147"/>
      <c r="D85" s="147" t="s">
        <v>71</v>
      </c>
      <c r="E85" s="148" t="s">
        <v>370</v>
      </c>
      <c r="F85" s="148" t="s">
        <v>371</v>
      </c>
      <c r="G85" s="147"/>
      <c r="H85" s="147"/>
      <c r="J85" s="149">
        <f>$BK$85</f>
        <v>0</v>
      </c>
      <c r="K85" s="147"/>
      <c r="L85" s="150"/>
      <c r="M85" s="151"/>
      <c r="N85" s="147"/>
      <c r="O85" s="147"/>
      <c r="P85" s="152">
        <f>$P$86</f>
        <v>0</v>
      </c>
      <c r="Q85" s="147"/>
      <c r="R85" s="152">
        <f>$R$86</f>
        <v>0</v>
      </c>
      <c r="S85" s="147"/>
      <c r="T85" s="153">
        <f>$T$86</f>
        <v>0</v>
      </c>
      <c r="AR85" s="154" t="s">
        <v>160</v>
      </c>
      <c r="AT85" s="154" t="s">
        <v>71</v>
      </c>
      <c r="AU85" s="154" t="s">
        <v>72</v>
      </c>
      <c r="AY85" s="154" t="s">
        <v>125</v>
      </c>
      <c r="BK85" s="155">
        <f>$BK$86</f>
        <v>0</v>
      </c>
    </row>
    <row r="86" spans="2:63" s="145" customFormat="1" ht="20.25" customHeight="1">
      <c r="B86" s="146"/>
      <c r="C86" s="147"/>
      <c r="D86" s="147" t="s">
        <v>71</v>
      </c>
      <c r="E86" s="198" t="s">
        <v>72</v>
      </c>
      <c r="F86" s="198" t="s">
        <v>503</v>
      </c>
      <c r="G86" s="147"/>
      <c r="H86" s="147"/>
      <c r="J86" s="199">
        <f>$BK$86</f>
        <v>0</v>
      </c>
      <c r="K86" s="147"/>
      <c r="L86" s="150"/>
      <c r="M86" s="151"/>
      <c r="N86" s="147"/>
      <c r="O86" s="147"/>
      <c r="P86" s="152">
        <f>SUM($P$87:$P$88)</f>
        <v>0</v>
      </c>
      <c r="Q86" s="147"/>
      <c r="R86" s="152">
        <f>SUM($R$87:$R$88)</f>
        <v>0</v>
      </c>
      <c r="S86" s="147"/>
      <c r="T86" s="153">
        <f>SUM($T$87:$T$88)</f>
        <v>0</v>
      </c>
      <c r="AR86" s="154" t="s">
        <v>160</v>
      </c>
      <c r="AT86" s="154" t="s">
        <v>71</v>
      </c>
      <c r="AU86" s="154" t="s">
        <v>21</v>
      </c>
      <c r="AY86" s="154" t="s">
        <v>125</v>
      </c>
      <c r="BK86" s="155">
        <f>SUM($BK$87:$BK$88)</f>
        <v>0</v>
      </c>
    </row>
    <row r="87" spans="2:65" s="6" customFormat="1" ht="24" customHeight="1">
      <c r="B87" s="86"/>
      <c r="C87" s="156" t="s">
        <v>360</v>
      </c>
      <c r="D87" s="156" t="s">
        <v>127</v>
      </c>
      <c r="E87" s="157" t="s">
        <v>504</v>
      </c>
      <c r="F87" s="158" t="s">
        <v>505</v>
      </c>
      <c r="G87" s="159" t="s">
        <v>300</v>
      </c>
      <c r="H87" s="160">
        <v>1</v>
      </c>
      <c r="I87" s="161"/>
      <c r="J87" s="162">
        <f>ROUND($I$87*$H$87,2)</f>
        <v>0</v>
      </c>
      <c r="K87" s="158"/>
      <c r="L87" s="132"/>
      <c r="M87" s="163"/>
      <c r="N87" s="164" t="s">
        <v>43</v>
      </c>
      <c r="O87" s="87"/>
      <c r="P87" s="165">
        <f>$O$87*$H$87</f>
        <v>0</v>
      </c>
      <c r="Q87" s="165">
        <v>0</v>
      </c>
      <c r="R87" s="165">
        <f>$Q$87*$H$87</f>
        <v>0</v>
      </c>
      <c r="S87" s="165">
        <v>0</v>
      </c>
      <c r="T87" s="166">
        <f>$S$87*$H$87</f>
        <v>0</v>
      </c>
      <c r="AR87" s="90" t="s">
        <v>375</v>
      </c>
      <c r="AT87" s="90" t="s">
        <v>127</v>
      </c>
      <c r="AU87" s="90" t="s">
        <v>80</v>
      </c>
      <c r="AY87" s="6" t="s">
        <v>125</v>
      </c>
      <c r="BE87" s="167">
        <f>IF($N$87="základní",$J$87,0)</f>
        <v>0</v>
      </c>
      <c r="BF87" s="167">
        <f>IF($N$87="snížená",$J$87,0)</f>
        <v>0</v>
      </c>
      <c r="BG87" s="167">
        <f>IF($N$87="zákl. přenesená",$J$87,0)</f>
        <v>0</v>
      </c>
      <c r="BH87" s="167">
        <f>IF($N$87="sníž. přenesená",$J$87,0)</f>
        <v>0</v>
      </c>
      <c r="BI87" s="167">
        <f>IF($N$87="nulová",$J$87,0)</f>
        <v>0</v>
      </c>
      <c r="BJ87" s="90" t="s">
        <v>21</v>
      </c>
      <c r="BK87" s="167">
        <f>ROUND($I$87*$H$87,2)</f>
        <v>0</v>
      </c>
      <c r="BL87" s="90" t="s">
        <v>375</v>
      </c>
      <c r="BM87" s="90" t="s">
        <v>506</v>
      </c>
    </row>
    <row r="88" spans="2:47" s="6" customFormat="1" ht="14.25" customHeight="1">
      <c r="B88" s="86"/>
      <c r="C88" s="87"/>
      <c r="D88" s="168" t="s">
        <v>134</v>
      </c>
      <c r="E88" s="87"/>
      <c r="F88" s="169" t="s">
        <v>507</v>
      </c>
      <c r="G88" s="87"/>
      <c r="H88" s="87"/>
      <c r="J88" s="87"/>
      <c r="K88" s="87"/>
      <c r="L88" s="132"/>
      <c r="M88" s="200"/>
      <c r="N88" s="201"/>
      <c r="O88" s="201"/>
      <c r="P88" s="201"/>
      <c r="Q88" s="201"/>
      <c r="R88" s="201"/>
      <c r="S88" s="201"/>
      <c r="T88" s="202"/>
      <c r="AT88" s="6" t="s">
        <v>134</v>
      </c>
      <c r="AU88" s="6" t="s">
        <v>80</v>
      </c>
    </row>
    <row r="89" spans="2:12" s="6" customFormat="1" ht="7.5" customHeight="1">
      <c r="B89" s="106"/>
      <c r="C89" s="107"/>
      <c r="D89" s="107"/>
      <c r="E89" s="107"/>
      <c r="F89" s="107"/>
      <c r="G89" s="107"/>
      <c r="H89" s="107"/>
      <c r="I89" s="108"/>
      <c r="J89" s="107"/>
      <c r="K89" s="107"/>
      <c r="L89" s="132"/>
    </row>
    <row r="243" s="2" customFormat="1" ht="12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10"/>
      <c r="C1" s="210"/>
      <c r="D1" s="209" t="s">
        <v>1</v>
      </c>
      <c r="E1" s="210"/>
      <c r="F1" s="211" t="s">
        <v>574</v>
      </c>
      <c r="G1" s="329" t="s">
        <v>575</v>
      </c>
      <c r="H1" s="329"/>
      <c r="I1" s="210"/>
      <c r="J1" s="211" t="s">
        <v>576</v>
      </c>
      <c r="K1" s="209" t="s">
        <v>90</v>
      </c>
      <c r="L1" s="211" t="s">
        <v>577</v>
      </c>
      <c r="M1" s="211"/>
      <c r="N1" s="211"/>
      <c r="O1" s="211"/>
      <c r="P1" s="211"/>
      <c r="Q1" s="211"/>
      <c r="R1" s="211"/>
      <c r="S1" s="211"/>
      <c r="T1" s="211"/>
      <c r="U1" s="207"/>
      <c r="V1" s="20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91"/>
      <c r="M2" s="292"/>
      <c r="N2" s="292"/>
      <c r="O2" s="292"/>
      <c r="P2" s="292"/>
      <c r="Q2" s="292"/>
      <c r="R2" s="292"/>
      <c r="S2" s="292"/>
      <c r="T2" s="292"/>
      <c r="U2" s="292"/>
      <c r="V2" s="292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5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91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30" t="str">
        <f>'Rekapitulace stavby'!$K$6</f>
        <v>Vodovod Čáslavsko-Kopaniny</v>
      </c>
      <c r="F7" s="321"/>
      <c r="G7" s="321"/>
      <c r="H7" s="321"/>
      <c r="J7" s="11"/>
      <c r="K7" s="13"/>
    </row>
    <row r="8" spans="2:11" s="6" customFormat="1" ht="13.5" customHeight="1">
      <c r="B8" s="86"/>
      <c r="C8" s="87"/>
      <c r="D8" s="19" t="s">
        <v>92</v>
      </c>
      <c r="E8" s="87"/>
      <c r="F8" s="87"/>
      <c r="G8" s="87"/>
      <c r="H8" s="87"/>
      <c r="J8" s="87"/>
      <c r="K8" s="88"/>
    </row>
    <row r="9" spans="2:11" s="6" customFormat="1" ht="37.5" customHeight="1">
      <c r="B9" s="86"/>
      <c r="C9" s="87"/>
      <c r="D9" s="87"/>
      <c r="E9" s="306" t="s">
        <v>508</v>
      </c>
      <c r="F9" s="328"/>
      <c r="G9" s="328"/>
      <c r="H9" s="328"/>
      <c r="J9" s="87"/>
      <c r="K9" s="88"/>
    </row>
    <row r="10" spans="2:11" s="6" customFormat="1" ht="12" customHeight="1">
      <c r="B10" s="86"/>
      <c r="C10" s="87"/>
      <c r="D10" s="87"/>
      <c r="E10" s="87"/>
      <c r="F10" s="87"/>
      <c r="G10" s="87"/>
      <c r="H10" s="87"/>
      <c r="J10" s="87"/>
      <c r="K10" s="88"/>
    </row>
    <row r="11" spans="2:11" s="6" customFormat="1" ht="15" customHeight="1">
      <c r="B11" s="86"/>
      <c r="C11" s="87"/>
      <c r="D11" s="19" t="s">
        <v>19</v>
      </c>
      <c r="E11" s="87"/>
      <c r="F11" s="17"/>
      <c r="G11" s="87"/>
      <c r="H11" s="87"/>
      <c r="I11" s="89" t="s">
        <v>20</v>
      </c>
      <c r="J11" s="17"/>
      <c r="K11" s="88"/>
    </row>
    <row r="12" spans="2:11" s="6" customFormat="1" ht="15" customHeight="1">
      <c r="B12" s="86"/>
      <c r="C12" s="87"/>
      <c r="D12" s="19" t="s">
        <v>22</v>
      </c>
      <c r="E12" s="87"/>
      <c r="F12" s="17" t="s">
        <v>94</v>
      </c>
      <c r="G12" s="87"/>
      <c r="H12" s="87"/>
      <c r="I12" s="89" t="s">
        <v>24</v>
      </c>
      <c r="J12" s="52" t="str">
        <f>'Rekapitulace stavby'!$AN$8</f>
        <v>07.10.2015</v>
      </c>
      <c r="K12" s="88"/>
    </row>
    <row r="13" spans="2:11" s="6" customFormat="1" ht="11.25" customHeight="1">
      <c r="B13" s="86"/>
      <c r="C13" s="87"/>
      <c r="D13" s="87"/>
      <c r="E13" s="87"/>
      <c r="F13" s="87"/>
      <c r="G13" s="87"/>
      <c r="H13" s="87"/>
      <c r="J13" s="87"/>
      <c r="K13" s="88"/>
    </row>
    <row r="14" spans="2:11" s="6" customFormat="1" ht="15" customHeight="1">
      <c r="B14" s="86"/>
      <c r="C14" s="87"/>
      <c r="D14" s="19" t="s">
        <v>28</v>
      </c>
      <c r="E14" s="87"/>
      <c r="F14" s="87"/>
      <c r="G14" s="87"/>
      <c r="H14" s="87"/>
      <c r="I14" s="89" t="s">
        <v>29</v>
      </c>
      <c r="J14" s="17"/>
      <c r="K14" s="88"/>
    </row>
    <row r="15" spans="2:11" s="6" customFormat="1" ht="18" customHeight="1">
      <c r="B15" s="86"/>
      <c r="C15" s="87"/>
      <c r="D15" s="87"/>
      <c r="E15" s="17" t="s">
        <v>30</v>
      </c>
      <c r="F15" s="87"/>
      <c r="G15" s="87"/>
      <c r="H15" s="87"/>
      <c r="I15" s="89" t="s">
        <v>31</v>
      </c>
      <c r="J15" s="17"/>
      <c r="K15" s="88"/>
    </row>
    <row r="16" spans="2:11" s="6" customFormat="1" ht="7.5" customHeight="1">
      <c r="B16" s="86"/>
      <c r="C16" s="87"/>
      <c r="D16" s="87"/>
      <c r="E16" s="87"/>
      <c r="F16" s="87"/>
      <c r="G16" s="87"/>
      <c r="H16" s="87"/>
      <c r="J16" s="87"/>
      <c r="K16" s="88"/>
    </row>
    <row r="17" spans="2:11" s="6" customFormat="1" ht="15" customHeight="1">
      <c r="B17" s="86"/>
      <c r="C17" s="87"/>
      <c r="D17" s="19" t="s">
        <v>32</v>
      </c>
      <c r="E17" s="87"/>
      <c r="F17" s="87"/>
      <c r="G17" s="87"/>
      <c r="H17" s="87"/>
      <c r="I17" s="89" t="s">
        <v>29</v>
      </c>
      <c r="J17" s="17">
        <f>IF('Rekapitulace stavby'!$AN$13="Vyplň údaj","",IF('Rekapitulace stavby'!$AN$13="","",'Rekapitulace stavby'!$AN$13))</f>
      </c>
      <c r="K17" s="88"/>
    </row>
    <row r="18" spans="2:11" s="6" customFormat="1" ht="18" customHeight="1">
      <c r="B18" s="86"/>
      <c r="C18" s="87"/>
      <c r="D18" s="87"/>
      <c r="E18" s="17">
        <f>IF('Rekapitulace stavby'!$E$14="Vyplň údaj","",IF('Rekapitulace stavby'!$E$14="","",'Rekapitulace stavby'!$E$14))</f>
      </c>
      <c r="F18" s="87"/>
      <c r="G18" s="87"/>
      <c r="H18" s="87"/>
      <c r="I18" s="89" t="s">
        <v>31</v>
      </c>
      <c r="J18" s="17">
        <f>IF('Rekapitulace stavby'!$AN$14="Vyplň údaj","",IF('Rekapitulace stavby'!$AN$14="","",'Rekapitulace stavby'!$AN$14))</f>
      </c>
      <c r="K18" s="88"/>
    </row>
    <row r="19" spans="2:11" s="6" customFormat="1" ht="7.5" customHeight="1">
      <c r="B19" s="86"/>
      <c r="C19" s="87"/>
      <c r="D19" s="87"/>
      <c r="E19" s="87"/>
      <c r="F19" s="87"/>
      <c r="G19" s="87"/>
      <c r="H19" s="87"/>
      <c r="J19" s="87"/>
      <c r="K19" s="88"/>
    </row>
    <row r="20" spans="2:11" s="6" customFormat="1" ht="15" customHeight="1">
      <c r="B20" s="86"/>
      <c r="C20" s="87"/>
      <c r="D20" s="19" t="s">
        <v>34</v>
      </c>
      <c r="E20" s="87"/>
      <c r="F20" s="87"/>
      <c r="G20" s="87"/>
      <c r="H20" s="87"/>
      <c r="I20" s="89" t="s">
        <v>29</v>
      </c>
      <c r="J20" s="17"/>
      <c r="K20" s="88"/>
    </row>
    <row r="21" spans="2:11" s="6" customFormat="1" ht="18" customHeight="1">
      <c r="B21" s="86"/>
      <c r="C21" s="87"/>
      <c r="D21" s="87"/>
      <c r="E21" s="17" t="s">
        <v>35</v>
      </c>
      <c r="F21" s="87"/>
      <c r="G21" s="87"/>
      <c r="H21" s="87"/>
      <c r="I21" s="89" t="s">
        <v>31</v>
      </c>
      <c r="J21" s="17"/>
      <c r="K21" s="88"/>
    </row>
    <row r="22" spans="2:11" s="6" customFormat="1" ht="7.5" customHeight="1">
      <c r="B22" s="86"/>
      <c r="C22" s="87"/>
      <c r="D22" s="87"/>
      <c r="E22" s="87"/>
      <c r="F22" s="87"/>
      <c r="G22" s="87"/>
      <c r="H22" s="87"/>
      <c r="J22" s="87"/>
      <c r="K22" s="88"/>
    </row>
    <row r="23" spans="2:11" s="6" customFormat="1" ht="15" customHeight="1">
      <c r="B23" s="86"/>
      <c r="C23" s="87"/>
      <c r="D23" s="19" t="s">
        <v>37</v>
      </c>
      <c r="E23" s="87"/>
      <c r="F23" s="87"/>
      <c r="G23" s="87"/>
      <c r="H23" s="87"/>
      <c r="J23" s="87"/>
      <c r="K23" s="88"/>
    </row>
    <row r="24" spans="2:11" s="90" customFormat="1" ht="13.5" customHeight="1">
      <c r="B24" s="91"/>
      <c r="C24" s="92"/>
      <c r="D24" s="92"/>
      <c r="E24" s="324"/>
      <c r="F24" s="331"/>
      <c r="G24" s="331"/>
      <c r="H24" s="331"/>
      <c r="J24" s="92"/>
      <c r="K24" s="93"/>
    </row>
    <row r="25" spans="2:11" s="6" customFormat="1" ht="7.5" customHeight="1">
      <c r="B25" s="86"/>
      <c r="C25" s="87"/>
      <c r="D25" s="87"/>
      <c r="E25" s="87"/>
      <c r="F25" s="87"/>
      <c r="G25" s="87"/>
      <c r="H25" s="87"/>
      <c r="J25" s="87"/>
      <c r="K25" s="88"/>
    </row>
    <row r="26" spans="2:11" s="6" customFormat="1" ht="7.5" customHeight="1">
      <c r="B26" s="86"/>
      <c r="C26" s="87"/>
      <c r="D26" s="94"/>
      <c r="E26" s="94"/>
      <c r="F26" s="94"/>
      <c r="G26" s="94"/>
      <c r="H26" s="94"/>
      <c r="I26" s="95"/>
      <c r="J26" s="94"/>
      <c r="K26" s="96"/>
    </row>
    <row r="27" spans="2:11" s="6" customFormat="1" ht="26.25" customHeight="1">
      <c r="B27" s="86"/>
      <c r="C27" s="87"/>
      <c r="D27" s="97" t="s">
        <v>38</v>
      </c>
      <c r="E27" s="87"/>
      <c r="F27" s="87"/>
      <c r="G27" s="87"/>
      <c r="H27" s="87"/>
      <c r="J27" s="65">
        <f>ROUND($J$79,2)</f>
        <v>0</v>
      </c>
      <c r="K27" s="88"/>
    </row>
    <row r="28" spans="2:11" s="6" customFormat="1" ht="7.5" customHeight="1">
      <c r="B28" s="86"/>
      <c r="C28" s="87"/>
      <c r="D28" s="94"/>
      <c r="E28" s="94"/>
      <c r="F28" s="94"/>
      <c r="G28" s="94"/>
      <c r="H28" s="94"/>
      <c r="I28" s="95"/>
      <c r="J28" s="94"/>
      <c r="K28" s="96"/>
    </row>
    <row r="29" spans="2:11" s="6" customFormat="1" ht="15" customHeight="1">
      <c r="B29" s="86"/>
      <c r="C29" s="87"/>
      <c r="D29" s="87"/>
      <c r="E29" s="87"/>
      <c r="F29" s="28" t="s">
        <v>40</v>
      </c>
      <c r="G29" s="87"/>
      <c r="H29" s="87"/>
      <c r="I29" s="98" t="s">
        <v>39</v>
      </c>
      <c r="J29" s="28" t="s">
        <v>41</v>
      </c>
      <c r="K29" s="88"/>
    </row>
    <row r="30" spans="2:11" s="6" customFormat="1" ht="15" customHeight="1">
      <c r="B30" s="86"/>
      <c r="C30" s="87"/>
      <c r="D30" s="30" t="s">
        <v>42</v>
      </c>
      <c r="E30" s="30" t="s">
        <v>43</v>
      </c>
      <c r="F30" s="99">
        <f>ROUND(SUM($BE$79:$BE$153),2)</f>
        <v>0</v>
      </c>
      <c r="G30" s="87"/>
      <c r="H30" s="87"/>
      <c r="I30" s="100">
        <v>0.21</v>
      </c>
      <c r="J30" s="99">
        <f>ROUND(ROUND((SUM($BE$79:$BE$153)),2)*$I$30,2)</f>
        <v>0</v>
      </c>
      <c r="K30" s="88"/>
    </row>
    <row r="31" spans="2:11" s="6" customFormat="1" ht="15" customHeight="1">
      <c r="B31" s="86"/>
      <c r="C31" s="87"/>
      <c r="D31" s="87"/>
      <c r="E31" s="30" t="s">
        <v>44</v>
      </c>
      <c r="F31" s="99">
        <f>ROUND(SUM($BF$79:$BF$153),2)</f>
        <v>0</v>
      </c>
      <c r="G31" s="87"/>
      <c r="H31" s="87"/>
      <c r="I31" s="100">
        <v>0.15</v>
      </c>
      <c r="J31" s="99">
        <f>ROUND(ROUND((SUM($BF$79:$BF$153)),2)*$I$31,2)</f>
        <v>0</v>
      </c>
      <c r="K31" s="88"/>
    </row>
    <row r="32" spans="2:11" s="6" customFormat="1" ht="15" customHeight="1" hidden="1">
      <c r="B32" s="86"/>
      <c r="C32" s="87"/>
      <c r="D32" s="87"/>
      <c r="E32" s="30" t="s">
        <v>45</v>
      </c>
      <c r="F32" s="99">
        <f>ROUND(SUM($BG$79:$BG$153),2)</f>
        <v>0</v>
      </c>
      <c r="G32" s="87"/>
      <c r="H32" s="87"/>
      <c r="I32" s="100">
        <v>0.21</v>
      </c>
      <c r="J32" s="99">
        <v>0</v>
      </c>
      <c r="K32" s="88"/>
    </row>
    <row r="33" spans="2:11" s="6" customFormat="1" ht="15" customHeight="1" hidden="1">
      <c r="B33" s="86"/>
      <c r="C33" s="87"/>
      <c r="D33" s="87"/>
      <c r="E33" s="30" t="s">
        <v>46</v>
      </c>
      <c r="F33" s="99">
        <f>ROUND(SUM($BH$79:$BH$153),2)</f>
        <v>0</v>
      </c>
      <c r="G33" s="87"/>
      <c r="H33" s="87"/>
      <c r="I33" s="100">
        <v>0.15</v>
      </c>
      <c r="J33" s="99">
        <v>0</v>
      </c>
      <c r="K33" s="88"/>
    </row>
    <row r="34" spans="2:11" s="6" customFormat="1" ht="15" customHeight="1" hidden="1">
      <c r="B34" s="86"/>
      <c r="C34" s="87"/>
      <c r="D34" s="87"/>
      <c r="E34" s="30" t="s">
        <v>47</v>
      </c>
      <c r="F34" s="99">
        <f>ROUND(SUM($BI$79:$BI$153),2)</f>
        <v>0</v>
      </c>
      <c r="G34" s="87"/>
      <c r="H34" s="87"/>
      <c r="I34" s="100">
        <v>0</v>
      </c>
      <c r="J34" s="99">
        <v>0</v>
      </c>
      <c r="K34" s="88"/>
    </row>
    <row r="35" spans="2:11" s="6" customFormat="1" ht="7.5" customHeight="1">
      <c r="B35" s="86"/>
      <c r="C35" s="87"/>
      <c r="D35" s="87"/>
      <c r="E35" s="87"/>
      <c r="F35" s="87"/>
      <c r="G35" s="87"/>
      <c r="H35" s="87"/>
      <c r="J35" s="87"/>
      <c r="K35" s="88"/>
    </row>
    <row r="36" spans="2:11" s="6" customFormat="1" ht="26.25" customHeight="1">
      <c r="B36" s="86"/>
      <c r="C36" s="101"/>
      <c r="D36" s="33" t="s">
        <v>48</v>
      </c>
      <c r="E36" s="102"/>
      <c r="F36" s="102"/>
      <c r="G36" s="103" t="s">
        <v>49</v>
      </c>
      <c r="H36" s="35" t="s">
        <v>50</v>
      </c>
      <c r="I36" s="104"/>
      <c r="J36" s="36">
        <f>SUM($J$27:$J$34)</f>
        <v>0</v>
      </c>
      <c r="K36" s="105"/>
    </row>
    <row r="37" spans="2:11" s="6" customFormat="1" ht="15" customHeight="1">
      <c r="B37" s="106"/>
      <c r="C37" s="107"/>
      <c r="D37" s="107"/>
      <c r="E37" s="107"/>
      <c r="F37" s="107"/>
      <c r="G37" s="107"/>
      <c r="H37" s="107"/>
      <c r="I37" s="108"/>
      <c r="J37" s="107"/>
      <c r="K37" s="109"/>
    </row>
    <row r="41" spans="2:11" s="6" customFormat="1" ht="7.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6" customFormat="1" ht="37.5" customHeight="1">
      <c r="B42" s="86"/>
      <c r="C42" s="12" t="s">
        <v>95</v>
      </c>
      <c r="D42" s="87"/>
      <c r="E42" s="87"/>
      <c r="F42" s="87"/>
      <c r="G42" s="87"/>
      <c r="H42" s="87"/>
      <c r="J42" s="87"/>
      <c r="K42" s="88"/>
    </row>
    <row r="43" spans="2:11" s="6" customFormat="1" ht="7.5" customHeight="1">
      <c r="B43" s="86"/>
      <c r="C43" s="87"/>
      <c r="D43" s="87"/>
      <c r="E43" s="87"/>
      <c r="F43" s="87"/>
      <c r="G43" s="87"/>
      <c r="H43" s="87"/>
      <c r="J43" s="87"/>
      <c r="K43" s="88"/>
    </row>
    <row r="44" spans="2:11" s="6" customFormat="1" ht="15" customHeight="1">
      <c r="B44" s="86"/>
      <c r="C44" s="19" t="s">
        <v>16</v>
      </c>
      <c r="D44" s="87"/>
      <c r="E44" s="87"/>
      <c r="F44" s="87"/>
      <c r="G44" s="87"/>
      <c r="H44" s="87"/>
      <c r="J44" s="87"/>
      <c r="K44" s="88"/>
    </row>
    <row r="45" spans="2:11" s="6" customFormat="1" ht="14.25" customHeight="1">
      <c r="B45" s="86"/>
      <c r="C45" s="87"/>
      <c r="D45" s="87"/>
      <c r="E45" s="330" t="str">
        <f>$E$7</f>
        <v>Vodovod Čáslavsko-Kopaniny</v>
      </c>
      <c r="F45" s="328"/>
      <c r="G45" s="328"/>
      <c r="H45" s="328"/>
      <c r="J45" s="87"/>
      <c r="K45" s="88"/>
    </row>
    <row r="46" spans="2:11" s="6" customFormat="1" ht="15" customHeight="1">
      <c r="B46" s="86"/>
      <c r="C46" s="19" t="s">
        <v>92</v>
      </c>
      <c r="D46" s="87"/>
      <c r="E46" s="87"/>
      <c r="F46" s="87"/>
      <c r="G46" s="87"/>
      <c r="H46" s="87"/>
      <c r="J46" s="87"/>
      <c r="K46" s="88"/>
    </row>
    <row r="47" spans="2:11" s="6" customFormat="1" ht="18" customHeight="1">
      <c r="B47" s="86"/>
      <c r="C47" s="87"/>
      <c r="D47" s="87"/>
      <c r="E47" s="306" t="str">
        <f>$E$9</f>
        <v>04 - Vodovodní přípojky</v>
      </c>
      <c r="F47" s="328"/>
      <c r="G47" s="328"/>
      <c r="H47" s="328"/>
      <c r="J47" s="87"/>
      <c r="K47" s="88"/>
    </row>
    <row r="48" spans="2:11" s="6" customFormat="1" ht="7.5" customHeight="1">
      <c r="B48" s="86"/>
      <c r="C48" s="87"/>
      <c r="D48" s="87"/>
      <c r="E48" s="87"/>
      <c r="F48" s="87"/>
      <c r="G48" s="87"/>
      <c r="H48" s="87"/>
      <c r="J48" s="87"/>
      <c r="K48" s="88"/>
    </row>
    <row r="49" spans="2:11" s="6" customFormat="1" ht="18" customHeight="1">
      <c r="B49" s="86"/>
      <c r="C49" s="19" t="s">
        <v>22</v>
      </c>
      <c r="D49" s="87"/>
      <c r="E49" s="87"/>
      <c r="F49" s="17" t="str">
        <f>$F$12</f>
        <v> </v>
      </c>
      <c r="G49" s="87"/>
      <c r="H49" s="87"/>
      <c r="I49" s="89" t="s">
        <v>24</v>
      </c>
      <c r="J49" s="52" t="str">
        <f>IF($J$12="","",$J$12)</f>
        <v>07.10.2015</v>
      </c>
      <c r="K49" s="88"/>
    </row>
    <row r="50" spans="2:11" s="6" customFormat="1" ht="7.5" customHeight="1">
      <c r="B50" s="86"/>
      <c r="C50" s="87"/>
      <c r="D50" s="87"/>
      <c r="E50" s="87"/>
      <c r="F50" s="87"/>
      <c r="G50" s="87"/>
      <c r="H50" s="87"/>
      <c r="J50" s="87"/>
      <c r="K50" s="88"/>
    </row>
    <row r="51" spans="2:11" s="6" customFormat="1" ht="13.5" customHeight="1">
      <c r="B51" s="86"/>
      <c r="C51" s="19" t="s">
        <v>28</v>
      </c>
      <c r="D51" s="87"/>
      <c r="E51" s="87"/>
      <c r="F51" s="17" t="str">
        <f>$E$15</f>
        <v>Obec Čáslavsko</v>
      </c>
      <c r="G51" s="87"/>
      <c r="H51" s="87"/>
      <c r="I51" s="89" t="s">
        <v>34</v>
      </c>
      <c r="J51" s="17" t="str">
        <f>$E$21</f>
        <v>3e-Projektování Pelhřimov s.r.o.</v>
      </c>
      <c r="K51" s="88"/>
    </row>
    <row r="52" spans="2:11" s="6" customFormat="1" ht="15" customHeight="1">
      <c r="B52" s="86"/>
      <c r="C52" s="19" t="s">
        <v>32</v>
      </c>
      <c r="D52" s="87"/>
      <c r="E52" s="87"/>
      <c r="F52" s="17">
        <f>IF($E$18="","",$E$18)</f>
      </c>
      <c r="G52" s="87"/>
      <c r="H52" s="87"/>
      <c r="J52" s="87"/>
      <c r="K52" s="88"/>
    </row>
    <row r="53" spans="2:11" s="6" customFormat="1" ht="11.25" customHeight="1">
      <c r="B53" s="86"/>
      <c r="C53" s="87"/>
      <c r="D53" s="87"/>
      <c r="E53" s="87"/>
      <c r="F53" s="87"/>
      <c r="G53" s="87"/>
      <c r="H53" s="87"/>
      <c r="J53" s="87"/>
      <c r="K53" s="88"/>
    </row>
    <row r="54" spans="2:11" s="6" customFormat="1" ht="30" customHeight="1">
      <c r="B54" s="86"/>
      <c r="C54" s="113" t="s">
        <v>96</v>
      </c>
      <c r="D54" s="101"/>
      <c r="E54" s="101"/>
      <c r="F54" s="101"/>
      <c r="G54" s="101"/>
      <c r="H54" s="101"/>
      <c r="I54" s="114"/>
      <c r="J54" s="115" t="s">
        <v>97</v>
      </c>
      <c r="K54" s="116"/>
    </row>
    <row r="55" spans="2:11" s="6" customFormat="1" ht="11.25" customHeight="1">
      <c r="B55" s="86"/>
      <c r="C55" s="87"/>
      <c r="D55" s="87"/>
      <c r="E55" s="87"/>
      <c r="F55" s="87"/>
      <c r="G55" s="87"/>
      <c r="H55" s="87"/>
      <c r="J55" s="87"/>
      <c r="K55" s="88"/>
    </row>
    <row r="56" spans="2:47" s="6" customFormat="1" ht="30" customHeight="1">
      <c r="B56" s="86"/>
      <c r="C56" s="64" t="s">
        <v>98</v>
      </c>
      <c r="D56" s="87"/>
      <c r="E56" s="87"/>
      <c r="F56" s="87"/>
      <c r="G56" s="87"/>
      <c r="H56" s="87"/>
      <c r="J56" s="65">
        <f>$J$79</f>
        <v>0</v>
      </c>
      <c r="K56" s="88"/>
      <c r="AU56" s="6" t="s">
        <v>99</v>
      </c>
    </row>
    <row r="57" spans="2:11" s="71" customFormat="1" ht="25.5" customHeight="1">
      <c r="B57" s="117"/>
      <c r="C57" s="118"/>
      <c r="D57" s="119" t="s">
        <v>100</v>
      </c>
      <c r="E57" s="119"/>
      <c r="F57" s="119"/>
      <c r="G57" s="119"/>
      <c r="H57" s="119"/>
      <c r="I57" s="120"/>
      <c r="J57" s="121">
        <f>$J$80</f>
        <v>0</v>
      </c>
      <c r="K57" s="122"/>
    </row>
    <row r="58" spans="2:11" s="71" customFormat="1" ht="25.5" customHeight="1">
      <c r="B58" s="117"/>
      <c r="C58" s="118"/>
      <c r="D58" s="119" t="s">
        <v>101</v>
      </c>
      <c r="E58" s="119"/>
      <c r="F58" s="119"/>
      <c r="G58" s="119"/>
      <c r="H58" s="119"/>
      <c r="I58" s="120"/>
      <c r="J58" s="121">
        <f>$J$125</f>
        <v>0</v>
      </c>
      <c r="K58" s="122"/>
    </row>
    <row r="59" spans="2:11" s="71" customFormat="1" ht="25.5" customHeight="1">
      <c r="B59" s="117"/>
      <c r="C59" s="118"/>
      <c r="D59" s="119" t="s">
        <v>102</v>
      </c>
      <c r="E59" s="119"/>
      <c r="F59" s="119"/>
      <c r="G59" s="119"/>
      <c r="H59" s="119"/>
      <c r="I59" s="120"/>
      <c r="J59" s="121">
        <f>$J$134</f>
        <v>0</v>
      </c>
      <c r="K59" s="122"/>
    </row>
    <row r="60" spans="2:11" s="6" customFormat="1" ht="22.5" customHeight="1">
      <c r="B60" s="86"/>
      <c r="C60" s="87"/>
      <c r="D60" s="87"/>
      <c r="E60" s="87"/>
      <c r="F60" s="87"/>
      <c r="G60" s="87"/>
      <c r="H60" s="87"/>
      <c r="J60" s="87"/>
      <c r="K60" s="88"/>
    </row>
    <row r="61" spans="2:11" s="6" customFormat="1" ht="7.5" customHeight="1">
      <c r="B61" s="106"/>
      <c r="C61" s="107"/>
      <c r="D61" s="107"/>
      <c r="E61" s="107"/>
      <c r="F61" s="107"/>
      <c r="G61" s="107"/>
      <c r="H61" s="107"/>
      <c r="I61" s="108"/>
      <c r="J61" s="107"/>
      <c r="K61" s="109"/>
    </row>
    <row r="65" spans="2:12" s="6" customFormat="1" ht="7.5" customHeight="1">
      <c r="B65" s="130"/>
      <c r="C65" s="131"/>
      <c r="D65" s="131"/>
      <c r="E65" s="131"/>
      <c r="F65" s="131"/>
      <c r="G65" s="131"/>
      <c r="H65" s="131"/>
      <c r="I65" s="111"/>
      <c r="J65" s="131"/>
      <c r="K65" s="131"/>
      <c r="L65" s="132"/>
    </row>
    <row r="66" spans="2:12" s="6" customFormat="1" ht="37.5" customHeight="1">
      <c r="B66" s="86"/>
      <c r="C66" s="12" t="s">
        <v>108</v>
      </c>
      <c r="D66" s="87"/>
      <c r="E66" s="87"/>
      <c r="F66" s="87"/>
      <c r="G66" s="87"/>
      <c r="H66" s="87"/>
      <c r="J66" s="87"/>
      <c r="K66" s="87"/>
      <c r="L66" s="132"/>
    </row>
    <row r="67" spans="2:12" s="6" customFormat="1" ht="7.5" customHeight="1">
      <c r="B67" s="86"/>
      <c r="C67" s="87"/>
      <c r="D67" s="87"/>
      <c r="E67" s="87"/>
      <c r="F67" s="87"/>
      <c r="G67" s="87"/>
      <c r="H67" s="87"/>
      <c r="J67" s="87"/>
      <c r="K67" s="87"/>
      <c r="L67" s="132"/>
    </row>
    <row r="68" spans="2:12" s="6" customFormat="1" ht="15" customHeight="1">
      <c r="B68" s="86"/>
      <c r="C68" s="19" t="s">
        <v>16</v>
      </c>
      <c r="D68" s="87"/>
      <c r="E68" s="87"/>
      <c r="F68" s="87"/>
      <c r="G68" s="87"/>
      <c r="H68" s="87"/>
      <c r="J68" s="87"/>
      <c r="K68" s="87"/>
      <c r="L68" s="132"/>
    </row>
    <row r="69" spans="2:12" s="6" customFormat="1" ht="14.25" customHeight="1">
      <c r="B69" s="86"/>
      <c r="C69" s="87"/>
      <c r="D69" s="87"/>
      <c r="E69" s="330" t="str">
        <f>$E$7</f>
        <v>Vodovod Čáslavsko-Kopaniny</v>
      </c>
      <c r="F69" s="328"/>
      <c r="G69" s="328"/>
      <c r="H69" s="328"/>
      <c r="J69" s="87"/>
      <c r="K69" s="87"/>
      <c r="L69" s="132"/>
    </row>
    <row r="70" spans="2:12" s="6" customFormat="1" ht="15" customHeight="1">
      <c r="B70" s="86"/>
      <c r="C70" s="19" t="s">
        <v>92</v>
      </c>
      <c r="D70" s="87"/>
      <c r="E70" s="87"/>
      <c r="F70" s="87"/>
      <c r="G70" s="87"/>
      <c r="H70" s="87"/>
      <c r="J70" s="87"/>
      <c r="K70" s="87"/>
      <c r="L70" s="132"/>
    </row>
    <row r="71" spans="2:12" s="6" customFormat="1" ht="18" customHeight="1">
      <c r="B71" s="86"/>
      <c r="C71" s="87"/>
      <c r="D71" s="87"/>
      <c r="E71" s="306" t="str">
        <f>$E$9</f>
        <v>04 - Vodovodní přípojky</v>
      </c>
      <c r="F71" s="328"/>
      <c r="G71" s="328"/>
      <c r="H71" s="328"/>
      <c r="J71" s="87"/>
      <c r="K71" s="87"/>
      <c r="L71" s="132"/>
    </row>
    <row r="72" spans="2:12" s="6" customFormat="1" ht="7.5" customHeight="1">
      <c r="B72" s="86"/>
      <c r="C72" s="87"/>
      <c r="D72" s="87"/>
      <c r="E72" s="87"/>
      <c r="F72" s="87"/>
      <c r="G72" s="87"/>
      <c r="H72" s="87"/>
      <c r="J72" s="87"/>
      <c r="K72" s="87"/>
      <c r="L72" s="132"/>
    </row>
    <row r="73" spans="2:12" s="6" customFormat="1" ht="18" customHeight="1">
      <c r="B73" s="86"/>
      <c r="C73" s="19" t="s">
        <v>22</v>
      </c>
      <c r="D73" s="87"/>
      <c r="E73" s="87"/>
      <c r="F73" s="17" t="str">
        <f>$F$12</f>
        <v> </v>
      </c>
      <c r="G73" s="87"/>
      <c r="H73" s="87"/>
      <c r="I73" s="89" t="s">
        <v>24</v>
      </c>
      <c r="J73" s="52" t="str">
        <f>IF($J$12="","",$J$12)</f>
        <v>07.10.2015</v>
      </c>
      <c r="K73" s="87"/>
      <c r="L73" s="132"/>
    </row>
    <row r="74" spans="2:12" s="6" customFormat="1" ht="7.5" customHeight="1">
      <c r="B74" s="86"/>
      <c r="C74" s="87"/>
      <c r="D74" s="87"/>
      <c r="E74" s="87"/>
      <c r="F74" s="87"/>
      <c r="G74" s="87"/>
      <c r="H74" s="87"/>
      <c r="J74" s="87"/>
      <c r="K74" s="87"/>
      <c r="L74" s="132"/>
    </row>
    <row r="75" spans="2:12" s="6" customFormat="1" ht="13.5" customHeight="1">
      <c r="B75" s="86"/>
      <c r="C75" s="19" t="s">
        <v>28</v>
      </c>
      <c r="D75" s="87"/>
      <c r="E75" s="87"/>
      <c r="F75" s="17" t="str">
        <f>$E$15</f>
        <v>Obec Čáslavsko</v>
      </c>
      <c r="G75" s="87"/>
      <c r="H75" s="87"/>
      <c r="I75" s="89" t="s">
        <v>34</v>
      </c>
      <c r="J75" s="17" t="str">
        <f>$E$21</f>
        <v>3e-Projektování Pelhřimov s.r.o.</v>
      </c>
      <c r="K75" s="87"/>
      <c r="L75" s="132"/>
    </row>
    <row r="76" spans="2:12" s="6" customFormat="1" ht="15" customHeight="1">
      <c r="B76" s="86"/>
      <c r="C76" s="19" t="s">
        <v>32</v>
      </c>
      <c r="D76" s="87"/>
      <c r="E76" s="87"/>
      <c r="F76" s="17">
        <f>IF($E$18="","",$E$18)</f>
      </c>
      <c r="G76" s="87"/>
      <c r="H76" s="87"/>
      <c r="J76" s="87"/>
      <c r="K76" s="87"/>
      <c r="L76" s="132"/>
    </row>
    <row r="77" spans="2:12" s="6" customFormat="1" ht="11.25" customHeight="1">
      <c r="B77" s="86"/>
      <c r="C77" s="87"/>
      <c r="D77" s="87"/>
      <c r="E77" s="87"/>
      <c r="F77" s="87"/>
      <c r="G77" s="87"/>
      <c r="H77" s="87"/>
      <c r="J77" s="87"/>
      <c r="K77" s="87"/>
      <c r="L77" s="132"/>
    </row>
    <row r="78" spans="2:20" s="133" customFormat="1" ht="30" customHeight="1">
      <c r="B78" s="134"/>
      <c r="C78" s="135" t="s">
        <v>109</v>
      </c>
      <c r="D78" s="136" t="s">
        <v>57</v>
      </c>
      <c r="E78" s="136" t="s">
        <v>53</v>
      </c>
      <c r="F78" s="136" t="s">
        <v>110</v>
      </c>
      <c r="G78" s="136" t="s">
        <v>111</v>
      </c>
      <c r="H78" s="136" t="s">
        <v>112</v>
      </c>
      <c r="I78" s="137" t="s">
        <v>113</v>
      </c>
      <c r="J78" s="136" t="s">
        <v>114</v>
      </c>
      <c r="K78" s="138" t="s">
        <v>115</v>
      </c>
      <c r="L78" s="139"/>
      <c r="M78" s="58" t="s">
        <v>116</v>
      </c>
      <c r="N78" s="59" t="s">
        <v>42</v>
      </c>
      <c r="O78" s="59" t="s">
        <v>117</v>
      </c>
      <c r="P78" s="59" t="s">
        <v>118</v>
      </c>
      <c r="Q78" s="59" t="s">
        <v>119</v>
      </c>
      <c r="R78" s="59" t="s">
        <v>120</v>
      </c>
      <c r="S78" s="59" t="s">
        <v>121</v>
      </c>
      <c r="T78" s="60" t="s">
        <v>122</v>
      </c>
    </row>
    <row r="79" spans="2:63" s="6" customFormat="1" ht="30" customHeight="1">
      <c r="B79" s="86"/>
      <c r="C79" s="64" t="s">
        <v>98</v>
      </c>
      <c r="D79" s="87"/>
      <c r="E79" s="87"/>
      <c r="F79" s="87"/>
      <c r="G79" s="87"/>
      <c r="H79" s="87"/>
      <c r="J79" s="140">
        <f>$BK$79</f>
        <v>0</v>
      </c>
      <c r="K79" s="87"/>
      <c r="L79" s="132"/>
      <c r="M79" s="141"/>
      <c r="N79" s="94"/>
      <c r="O79" s="94"/>
      <c r="P79" s="142">
        <f>$P$80+$P$125+$P$134</f>
        <v>0</v>
      </c>
      <c r="Q79" s="94"/>
      <c r="R79" s="142">
        <f>$R$80+$R$125+$R$134</f>
        <v>16.48542369</v>
      </c>
      <c r="S79" s="94"/>
      <c r="T79" s="143">
        <f>$T$80+$T$125+$T$134</f>
        <v>0</v>
      </c>
      <c r="AT79" s="6" t="s">
        <v>71</v>
      </c>
      <c r="AU79" s="6" t="s">
        <v>99</v>
      </c>
      <c r="BK79" s="144">
        <f>$BK$80+$BK$125+$BK$134</f>
        <v>0</v>
      </c>
    </row>
    <row r="80" spans="2:63" s="145" customFormat="1" ht="38.25" customHeight="1">
      <c r="B80" s="146"/>
      <c r="C80" s="147"/>
      <c r="D80" s="147" t="s">
        <v>71</v>
      </c>
      <c r="E80" s="148" t="s">
        <v>123</v>
      </c>
      <c r="F80" s="148" t="s">
        <v>124</v>
      </c>
      <c r="G80" s="147"/>
      <c r="H80" s="147"/>
      <c r="J80" s="149">
        <f>$BK$80</f>
        <v>0</v>
      </c>
      <c r="K80" s="147"/>
      <c r="L80" s="150"/>
      <c r="M80" s="151"/>
      <c r="N80" s="147"/>
      <c r="O80" s="147"/>
      <c r="P80" s="152">
        <f>SUM($P$81:$P$124)</f>
        <v>0</v>
      </c>
      <c r="Q80" s="147"/>
      <c r="R80" s="152">
        <f>SUM($R$81:$R$124)</f>
        <v>0.029626860000000005</v>
      </c>
      <c r="S80" s="147"/>
      <c r="T80" s="153">
        <f>SUM($T$81:$T$124)</f>
        <v>0</v>
      </c>
      <c r="AR80" s="154" t="s">
        <v>21</v>
      </c>
      <c r="AT80" s="154" t="s">
        <v>71</v>
      </c>
      <c r="AU80" s="154" t="s">
        <v>72</v>
      </c>
      <c r="AY80" s="154" t="s">
        <v>125</v>
      </c>
      <c r="BK80" s="155">
        <f>SUM($BK$81:$BK$124)</f>
        <v>0</v>
      </c>
    </row>
    <row r="81" spans="2:65" s="6" customFormat="1" ht="13.5" customHeight="1">
      <c r="B81" s="86"/>
      <c r="C81" s="156" t="s">
        <v>468</v>
      </c>
      <c r="D81" s="156" t="s">
        <v>127</v>
      </c>
      <c r="E81" s="157" t="s">
        <v>128</v>
      </c>
      <c r="F81" s="158" t="s">
        <v>129</v>
      </c>
      <c r="G81" s="159" t="s">
        <v>130</v>
      </c>
      <c r="H81" s="160">
        <v>11.385</v>
      </c>
      <c r="I81" s="161"/>
      <c r="J81" s="162">
        <f>ROUND($I$81*$H$81,2)</f>
        <v>0</v>
      </c>
      <c r="K81" s="158" t="s">
        <v>131</v>
      </c>
      <c r="L81" s="132"/>
      <c r="M81" s="163"/>
      <c r="N81" s="164" t="s">
        <v>43</v>
      </c>
      <c r="O81" s="87"/>
      <c r="P81" s="165">
        <f>$O$81*$H$81</f>
        <v>0</v>
      </c>
      <c r="Q81" s="165">
        <v>0</v>
      </c>
      <c r="R81" s="165">
        <f>$Q$81*$H$81</f>
        <v>0</v>
      </c>
      <c r="S81" s="165">
        <v>0</v>
      </c>
      <c r="T81" s="166">
        <f>$S$81*$H$81</f>
        <v>0</v>
      </c>
      <c r="AR81" s="90" t="s">
        <v>132</v>
      </c>
      <c r="AT81" s="90" t="s">
        <v>127</v>
      </c>
      <c r="AU81" s="90" t="s">
        <v>21</v>
      </c>
      <c r="AY81" s="6" t="s">
        <v>125</v>
      </c>
      <c r="BE81" s="167">
        <f>IF($N$81="základní",$J$81,0)</f>
        <v>0</v>
      </c>
      <c r="BF81" s="167">
        <f>IF($N$81="snížená",$J$81,0)</f>
        <v>0</v>
      </c>
      <c r="BG81" s="167">
        <f>IF($N$81="zákl. přenesená",$J$81,0)</f>
        <v>0</v>
      </c>
      <c r="BH81" s="167">
        <f>IF($N$81="sníž. přenesená",$J$81,0)</f>
        <v>0</v>
      </c>
      <c r="BI81" s="167">
        <f>IF($N$81="nulová",$J$81,0)</f>
        <v>0</v>
      </c>
      <c r="BJ81" s="90" t="s">
        <v>21</v>
      </c>
      <c r="BK81" s="167">
        <f>ROUND($I$81*$H$81,2)</f>
        <v>0</v>
      </c>
      <c r="BL81" s="90" t="s">
        <v>132</v>
      </c>
      <c r="BM81" s="90" t="s">
        <v>509</v>
      </c>
    </row>
    <row r="82" spans="2:47" s="6" customFormat="1" ht="24.75" customHeight="1">
      <c r="B82" s="86"/>
      <c r="C82" s="87"/>
      <c r="D82" s="168" t="s">
        <v>134</v>
      </c>
      <c r="E82" s="87"/>
      <c r="F82" s="169" t="s">
        <v>135</v>
      </c>
      <c r="G82" s="87"/>
      <c r="H82" s="87"/>
      <c r="J82" s="87"/>
      <c r="K82" s="87"/>
      <c r="L82" s="132"/>
      <c r="M82" s="170"/>
      <c r="N82" s="87"/>
      <c r="O82" s="87"/>
      <c r="P82" s="87"/>
      <c r="Q82" s="87"/>
      <c r="R82" s="87"/>
      <c r="S82" s="87"/>
      <c r="T82" s="171"/>
      <c r="AT82" s="6" t="s">
        <v>134</v>
      </c>
      <c r="AU82" s="6" t="s">
        <v>21</v>
      </c>
    </row>
    <row r="83" spans="2:51" s="6" customFormat="1" ht="13.5" customHeight="1">
      <c r="B83" s="172"/>
      <c r="C83" s="173"/>
      <c r="D83" s="174" t="s">
        <v>136</v>
      </c>
      <c r="E83" s="173"/>
      <c r="F83" s="175" t="s">
        <v>137</v>
      </c>
      <c r="G83" s="173"/>
      <c r="H83" s="173"/>
      <c r="J83" s="173"/>
      <c r="K83" s="173"/>
      <c r="L83" s="176"/>
      <c r="M83" s="177"/>
      <c r="N83" s="173"/>
      <c r="O83" s="173"/>
      <c r="P83" s="173"/>
      <c r="Q83" s="173"/>
      <c r="R83" s="173"/>
      <c r="S83" s="173"/>
      <c r="T83" s="178"/>
      <c r="AT83" s="179" t="s">
        <v>136</v>
      </c>
      <c r="AU83" s="179" t="s">
        <v>21</v>
      </c>
      <c r="AV83" s="179" t="s">
        <v>21</v>
      </c>
      <c r="AW83" s="179" t="s">
        <v>99</v>
      </c>
      <c r="AX83" s="179" t="s">
        <v>72</v>
      </c>
      <c r="AY83" s="179" t="s">
        <v>125</v>
      </c>
    </row>
    <row r="84" spans="2:51" s="6" customFormat="1" ht="13.5" customHeight="1">
      <c r="B84" s="180"/>
      <c r="C84" s="181"/>
      <c r="D84" s="174" t="s">
        <v>136</v>
      </c>
      <c r="E84" s="181"/>
      <c r="F84" s="182" t="s">
        <v>510</v>
      </c>
      <c r="G84" s="181"/>
      <c r="H84" s="183">
        <v>11.385</v>
      </c>
      <c r="J84" s="181"/>
      <c r="K84" s="181"/>
      <c r="L84" s="184"/>
      <c r="M84" s="185"/>
      <c r="N84" s="181"/>
      <c r="O84" s="181"/>
      <c r="P84" s="181"/>
      <c r="Q84" s="181"/>
      <c r="R84" s="181"/>
      <c r="S84" s="181"/>
      <c r="T84" s="186"/>
      <c r="AT84" s="187" t="s">
        <v>136</v>
      </c>
      <c r="AU84" s="187" t="s">
        <v>21</v>
      </c>
      <c r="AV84" s="187" t="s">
        <v>80</v>
      </c>
      <c r="AW84" s="187" t="s">
        <v>99</v>
      </c>
      <c r="AX84" s="187" t="s">
        <v>21</v>
      </c>
      <c r="AY84" s="187" t="s">
        <v>125</v>
      </c>
    </row>
    <row r="85" spans="2:65" s="6" customFormat="1" ht="13.5" customHeight="1">
      <c r="B85" s="86"/>
      <c r="C85" s="156" t="s">
        <v>473</v>
      </c>
      <c r="D85" s="156" t="s">
        <v>127</v>
      </c>
      <c r="E85" s="157" t="s">
        <v>140</v>
      </c>
      <c r="F85" s="158" t="s">
        <v>141</v>
      </c>
      <c r="G85" s="159" t="s">
        <v>130</v>
      </c>
      <c r="H85" s="160">
        <v>25.617</v>
      </c>
      <c r="I85" s="161"/>
      <c r="J85" s="162">
        <f>ROUND($I$85*$H$85,2)</f>
        <v>0</v>
      </c>
      <c r="K85" s="158" t="s">
        <v>131</v>
      </c>
      <c r="L85" s="132"/>
      <c r="M85" s="163"/>
      <c r="N85" s="164" t="s">
        <v>43</v>
      </c>
      <c r="O85" s="87"/>
      <c r="P85" s="165">
        <f>$O$85*$H$85</f>
        <v>0</v>
      </c>
      <c r="Q85" s="165">
        <v>0</v>
      </c>
      <c r="R85" s="165">
        <f>$Q$85*$H$85</f>
        <v>0</v>
      </c>
      <c r="S85" s="165">
        <v>0</v>
      </c>
      <c r="T85" s="166">
        <f>$S$85*$H$85</f>
        <v>0</v>
      </c>
      <c r="AR85" s="90" t="s">
        <v>132</v>
      </c>
      <c r="AT85" s="90" t="s">
        <v>127</v>
      </c>
      <c r="AU85" s="90" t="s">
        <v>21</v>
      </c>
      <c r="AY85" s="6" t="s">
        <v>125</v>
      </c>
      <c r="BE85" s="167">
        <f>IF($N$85="základní",$J$85,0)</f>
        <v>0</v>
      </c>
      <c r="BF85" s="167">
        <f>IF($N$85="snížená",$J$85,0)</f>
        <v>0</v>
      </c>
      <c r="BG85" s="167">
        <f>IF($N$85="zákl. přenesená",$J$85,0)</f>
        <v>0</v>
      </c>
      <c r="BH85" s="167">
        <f>IF($N$85="sníž. přenesená",$J$85,0)</f>
        <v>0</v>
      </c>
      <c r="BI85" s="167">
        <f>IF($N$85="nulová",$J$85,0)</f>
        <v>0</v>
      </c>
      <c r="BJ85" s="90" t="s">
        <v>21</v>
      </c>
      <c r="BK85" s="167">
        <f>ROUND($I$85*$H$85,2)</f>
        <v>0</v>
      </c>
      <c r="BL85" s="90" t="s">
        <v>132</v>
      </c>
      <c r="BM85" s="90" t="s">
        <v>511</v>
      </c>
    </row>
    <row r="86" spans="2:47" s="6" customFormat="1" ht="24.75" customHeight="1">
      <c r="B86" s="86"/>
      <c r="C86" s="87"/>
      <c r="D86" s="168" t="s">
        <v>134</v>
      </c>
      <c r="E86" s="87"/>
      <c r="F86" s="169" t="s">
        <v>143</v>
      </c>
      <c r="G86" s="87"/>
      <c r="H86" s="87"/>
      <c r="J86" s="87"/>
      <c r="K86" s="87"/>
      <c r="L86" s="132"/>
      <c r="M86" s="170"/>
      <c r="N86" s="87"/>
      <c r="O86" s="87"/>
      <c r="P86" s="87"/>
      <c r="Q86" s="87"/>
      <c r="R86" s="87"/>
      <c r="S86" s="87"/>
      <c r="T86" s="171"/>
      <c r="AT86" s="6" t="s">
        <v>134</v>
      </c>
      <c r="AU86" s="6" t="s">
        <v>21</v>
      </c>
    </row>
    <row r="87" spans="2:51" s="6" customFormat="1" ht="13.5" customHeight="1">
      <c r="B87" s="172"/>
      <c r="C87" s="173"/>
      <c r="D87" s="174" t="s">
        <v>136</v>
      </c>
      <c r="E87" s="173"/>
      <c r="F87" s="175" t="s">
        <v>512</v>
      </c>
      <c r="G87" s="173"/>
      <c r="H87" s="173"/>
      <c r="J87" s="173"/>
      <c r="K87" s="173"/>
      <c r="L87" s="176"/>
      <c r="M87" s="177"/>
      <c r="N87" s="173"/>
      <c r="O87" s="173"/>
      <c r="P87" s="173"/>
      <c r="Q87" s="173"/>
      <c r="R87" s="173"/>
      <c r="S87" s="173"/>
      <c r="T87" s="178"/>
      <c r="AT87" s="179" t="s">
        <v>136</v>
      </c>
      <c r="AU87" s="179" t="s">
        <v>21</v>
      </c>
      <c r="AV87" s="179" t="s">
        <v>21</v>
      </c>
      <c r="AW87" s="179" t="s">
        <v>99</v>
      </c>
      <c r="AX87" s="179" t="s">
        <v>72</v>
      </c>
      <c r="AY87" s="179" t="s">
        <v>125</v>
      </c>
    </row>
    <row r="88" spans="2:51" s="6" customFormat="1" ht="13.5" customHeight="1">
      <c r="B88" s="180"/>
      <c r="C88" s="181"/>
      <c r="D88" s="174" t="s">
        <v>136</v>
      </c>
      <c r="E88" s="181"/>
      <c r="F88" s="182" t="s">
        <v>513</v>
      </c>
      <c r="G88" s="181"/>
      <c r="H88" s="183">
        <v>25.617</v>
      </c>
      <c r="J88" s="181"/>
      <c r="K88" s="181"/>
      <c r="L88" s="184"/>
      <c r="M88" s="185"/>
      <c r="N88" s="181"/>
      <c r="O88" s="181"/>
      <c r="P88" s="181"/>
      <c r="Q88" s="181"/>
      <c r="R88" s="181"/>
      <c r="S88" s="181"/>
      <c r="T88" s="186"/>
      <c r="AT88" s="187" t="s">
        <v>136</v>
      </c>
      <c r="AU88" s="187" t="s">
        <v>21</v>
      </c>
      <c r="AV88" s="187" t="s">
        <v>80</v>
      </c>
      <c r="AW88" s="187" t="s">
        <v>99</v>
      </c>
      <c r="AX88" s="187" t="s">
        <v>21</v>
      </c>
      <c r="AY88" s="187" t="s">
        <v>125</v>
      </c>
    </row>
    <row r="89" spans="2:65" s="6" customFormat="1" ht="13.5" customHeight="1">
      <c r="B89" s="86"/>
      <c r="C89" s="156" t="s">
        <v>202</v>
      </c>
      <c r="D89" s="156" t="s">
        <v>127</v>
      </c>
      <c r="E89" s="157" t="s">
        <v>147</v>
      </c>
      <c r="F89" s="158" t="s">
        <v>148</v>
      </c>
      <c r="G89" s="159" t="s">
        <v>130</v>
      </c>
      <c r="H89" s="160">
        <v>12.809</v>
      </c>
      <c r="I89" s="161"/>
      <c r="J89" s="162">
        <f>ROUND($I$89*$H$89,2)</f>
        <v>0</v>
      </c>
      <c r="K89" s="158"/>
      <c r="L89" s="132"/>
      <c r="M89" s="163"/>
      <c r="N89" s="164" t="s">
        <v>43</v>
      </c>
      <c r="O89" s="87"/>
      <c r="P89" s="165">
        <f>$O$89*$H$89</f>
        <v>0</v>
      </c>
      <c r="Q89" s="165">
        <v>0</v>
      </c>
      <c r="R89" s="165">
        <f>$Q$89*$H$89</f>
        <v>0</v>
      </c>
      <c r="S89" s="165">
        <v>0</v>
      </c>
      <c r="T89" s="166">
        <f>$S$89*$H$89</f>
        <v>0</v>
      </c>
      <c r="AR89" s="90" t="s">
        <v>132</v>
      </c>
      <c r="AT89" s="90" t="s">
        <v>127</v>
      </c>
      <c r="AU89" s="90" t="s">
        <v>21</v>
      </c>
      <c r="AY89" s="6" t="s">
        <v>125</v>
      </c>
      <c r="BE89" s="167">
        <f>IF($N$89="základní",$J$89,0)</f>
        <v>0</v>
      </c>
      <c r="BF89" s="167">
        <f>IF($N$89="snížená",$J$89,0)</f>
        <v>0</v>
      </c>
      <c r="BG89" s="167">
        <f>IF($N$89="zákl. přenesená",$J$89,0)</f>
        <v>0</v>
      </c>
      <c r="BH89" s="167">
        <f>IF($N$89="sníž. přenesená",$J$89,0)</f>
        <v>0</v>
      </c>
      <c r="BI89" s="167">
        <f>IF($N$89="nulová",$J$89,0)</f>
        <v>0</v>
      </c>
      <c r="BJ89" s="90" t="s">
        <v>21</v>
      </c>
      <c r="BK89" s="167">
        <f>ROUND($I$89*$H$89,2)</f>
        <v>0</v>
      </c>
      <c r="BL89" s="90" t="s">
        <v>132</v>
      </c>
      <c r="BM89" s="90" t="s">
        <v>514</v>
      </c>
    </row>
    <row r="90" spans="2:47" s="6" customFormat="1" ht="24.75" customHeight="1">
      <c r="B90" s="86"/>
      <c r="C90" s="87"/>
      <c r="D90" s="168" t="s">
        <v>134</v>
      </c>
      <c r="E90" s="87"/>
      <c r="F90" s="169" t="s">
        <v>150</v>
      </c>
      <c r="G90" s="87"/>
      <c r="H90" s="87"/>
      <c r="J90" s="87"/>
      <c r="K90" s="87"/>
      <c r="L90" s="132"/>
      <c r="M90" s="170"/>
      <c r="N90" s="87"/>
      <c r="O90" s="87"/>
      <c r="P90" s="87"/>
      <c r="Q90" s="87"/>
      <c r="R90" s="87"/>
      <c r="S90" s="87"/>
      <c r="T90" s="171"/>
      <c r="AT90" s="6" t="s">
        <v>134</v>
      </c>
      <c r="AU90" s="6" t="s">
        <v>21</v>
      </c>
    </row>
    <row r="91" spans="2:51" s="6" customFormat="1" ht="13.5" customHeight="1">
      <c r="B91" s="172"/>
      <c r="C91" s="173"/>
      <c r="D91" s="174" t="s">
        <v>136</v>
      </c>
      <c r="E91" s="173"/>
      <c r="F91" s="175" t="s">
        <v>515</v>
      </c>
      <c r="G91" s="173"/>
      <c r="H91" s="173"/>
      <c r="J91" s="173"/>
      <c r="K91" s="173"/>
      <c r="L91" s="176"/>
      <c r="M91" s="177"/>
      <c r="N91" s="173"/>
      <c r="O91" s="173"/>
      <c r="P91" s="173"/>
      <c r="Q91" s="173"/>
      <c r="R91" s="173"/>
      <c r="S91" s="173"/>
      <c r="T91" s="178"/>
      <c r="AT91" s="179" t="s">
        <v>136</v>
      </c>
      <c r="AU91" s="179" t="s">
        <v>21</v>
      </c>
      <c r="AV91" s="179" t="s">
        <v>21</v>
      </c>
      <c r="AW91" s="179" t="s">
        <v>99</v>
      </c>
      <c r="AX91" s="179" t="s">
        <v>72</v>
      </c>
      <c r="AY91" s="179" t="s">
        <v>125</v>
      </c>
    </row>
    <row r="92" spans="2:51" s="6" customFormat="1" ht="13.5" customHeight="1">
      <c r="B92" s="180"/>
      <c r="C92" s="181"/>
      <c r="D92" s="174" t="s">
        <v>136</v>
      </c>
      <c r="E92" s="181"/>
      <c r="F92" s="182" t="s">
        <v>516</v>
      </c>
      <c r="G92" s="181"/>
      <c r="H92" s="183">
        <v>12.809</v>
      </c>
      <c r="J92" s="181"/>
      <c r="K92" s="181"/>
      <c r="L92" s="184"/>
      <c r="M92" s="185"/>
      <c r="N92" s="181"/>
      <c r="O92" s="181"/>
      <c r="P92" s="181"/>
      <c r="Q92" s="181"/>
      <c r="R92" s="181"/>
      <c r="S92" s="181"/>
      <c r="T92" s="186"/>
      <c r="AT92" s="187" t="s">
        <v>136</v>
      </c>
      <c r="AU92" s="187" t="s">
        <v>21</v>
      </c>
      <c r="AV92" s="187" t="s">
        <v>80</v>
      </c>
      <c r="AW92" s="187" t="s">
        <v>99</v>
      </c>
      <c r="AX92" s="187" t="s">
        <v>21</v>
      </c>
      <c r="AY92" s="187" t="s">
        <v>125</v>
      </c>
    </row>
    <row r="93" spans="2:65" s="6" customFormat="1" ht="13.5" customHeight="1">
      <c r="B93" s="86"/>
      <c r="C93" s="156" t="s">
        <v>360</v>
      </c>
      <c r="D93" s="156" t="s">
        <v>127</v>
      </c>
      <c r="E93" s="157" t="s">
        <v>154</v>
      </c>
      <c r="F93" s="158" t="s">
        <v>155</v>
      </c>
      <c r="G93" s="159" t="s">
        <v>130</v>
      </c>
      <c r="H93" s="160">
        <v>17.078</v>
      </c>
      <c r="I93" s="161"/>
      <c r="J93" s="162">
        <f>ROUND($I$93*$H$93,2)</f>
        <v>0</v>
      </c>
      <c r="K93" s="158" t="s">
        <v>131</v>
      </c>
      <c r="L93" s="132"/>
      <c r="M93" s="163"/>
      <c r="N93" s="164" t="s">
        <v>43</v>
      </c>
      <c r="O93" s="87"/>
      <c r="P93" s="165">
        <f>$O$93*$H$93</f>
        <v>0</v>
      </c>
      <c r="Q93" s="165">
        <v>0</v>
      </c>
      <c r="R93" s="165">
        <f>$Q$93*$H$93</f>
        <v>0</v>
      </c>
      <c r="S93" s="165">
        <v>0</v>
      </c>
      <c r="T93" s="166">
        <f>$S$93*$H$93</f>
        <v>0</v>
      </c>
      <c r="AR93" s="90" t="s">
        <v>132</v>
      </c>
      <c r="AT93" s="90" t="s">
        <v>127</v>
      </c>
      <c r="AU93" s="90" t="s">
        <v>21</v>
      </c>
      <c r="AY93" s="6" t="s">
        <v>125</v>
      </c>
      <c r="BE93" s="167">
        <f>IF($N$93="základní",$J$93,0)</f>
        <v>0</v>
      </c>
      <c r="BF93" s="167">
        <f>IF($N$93="snížená",$J$93,0)</f>
        <v>0</v>
      </c>
      <c r="BG93" s="167">
        <f>IF($N$93="zákl. přenesená",$J$93,0)</f>
        <v>0</v>
      </c>
      <c r="BH93" s="167">
        <f>IF($N$93="sníž. přenesená",$J$93,0)</f>
        <v>0</v>
      </c>
      <c r="BI93" s="167">
        <f>IF($N$93="nulová",$J$93,0)</f>
        <v>0</v>
      </c>
      <c r="BJ93" s="90" t="s">
        <v>21</v>
      </c>
      <c r="BK93" s="167">
        <f>ROUND($I$93*$H$93,2)</f>
        <v>0</v>
      </c>
      <c r="BL93" s="90" t="s">
        <v>132</v>
      </c>
      <c r="BM93" s="90" t="s">
        <v>517</v>
      </c>
    </row>
    <row r="94" spans="2:47" s="6" customFormat="1" ht="24.75" customHeight="1">
      <c r="B94" s="86"/>
      <c r="C94" s="87"/>
      <c r="D94" s="168" t="s">
        <v>134</v>
      </c>
      <c r="E94" s="87"/>
      <c r="F94" s="169" t="s">
        <v>157</v>
      </c>
      <c r="G94" s="87"/>
      <c r="H94" s="87"/>
      <c r="J94" s="87"/>
      <c r="K94" s="87"/>
      <c r="L94" s="132"/>
      <c r="M94" s="170"/>
      <c r="N94" s="87"/>
      <c r="O94" s="87"/>
      <c r="P94" s="87"/>
      <c r="Q94" s="87"/>
      <c r="R94" s="87"/>
      <c r="S94" s="87"/>
      <c r="T94" s="171"/>
      <c r="AT94" s="6" t="s">
        <v>134</v>
      </c>
      <c r="AU94" s="6" t="s">
        <v>21</v>
      </c>
    </row>
    <row r="95" spans="2:51" s="6" customFormat="1" ht="13.5" customHeight="1">
      <c r="B95" s="172"/>
      <c r="C95" s="173"/>
      <c r="D95" s="174" t="s">
        <v>136</v>
      </c>
      <c r="E95" s="173"/>
      <c r="F95" s="175" t="s">
        <v>518</v>
      </c>
      <c r="G95" s="173"/>
      <c r="H95" s="173"/>
      <c r="J95" s="173"/>
      <c r="K95" s="173"/>
      <c r="L95" s="176"/>
      <c r="M95" s="177"/>
      <c r="N95" s="173"/>
      <c r="O95" s="173"/>
      <c r="P95" s="173"/>
      <c r="Q95" s="173"/>
      <c r="R95" s="173"/>
      <c r="S95" s="173"/>
      <c r="T95" s="178"/>
      <c r="AT95" s="179" t="s">
        <v>136</v>
      </c>
      <c r="AU95" s="179" t="s">
        <v>21</v>
      </c>
      <c r="AV95" s="179" t="s">
        <v>21</v>
      </c>
      <c r="AW95" s="179" t="s">
        <v>99</v>
      </c>
      <c r="AX95" s="179" t="s">
        <v>72</v>
      </c>
      <c r="AY95" s="179" t="s">
        <v>125</v>
      </c>
    </row>
    <row r="96" spans="2:51" s="6" customFormat="1" ht="13.5" customHeight="1">
      <c r="B96" s="180"/>
      <c r="C96" s="181"/>
      <c r="D96" s="174" t="s">
        <v>136</v>
      </c>
      <c r="E96" s="181"/>
      <c r="F96" s="182" t="s">
        <v>519</v>
      </c>
      <c r="G96" s="181"/>
      <c r="H96" s="183">
        <v>17.078</v>
      </c>
      <c r="J96" s="181"/>
      <c r="K96" s="181"/>
      <c r="L96" s="184"/>
      <c r="M96" s="185"/>
      <c r="N96" s="181"/>
      <c r="O96" s="181"/>
      <c r="P96" s="181"/>
      <c r="Q96" s="181"/>
      <c r="R96" s="181"/>
      <c r="S96" s="181"/>
      <c r="T96" s="186"/>
      <c r="AT96" s="187" t="s">
        <v>136</v>
      </c>
      <c r="AU96" s="187" t="s">
        <v>21</v>
      </c>
      <c r="AV96" s="187" t="s">
        <v>80</v>
      </c>
      <c r="AW96" s="187" t="s">
        <v>99</v>
      </c>
      <c r="AX96" s="187" t="s">
        <v>21</v>
      </c>
      <c r="AY96" s="187" t="s">
        <v>125</v>
      </c>
    </row>
    <row r="97" spans="2:65" s="6" customFormat="1" ht="13.5" customHeight="1">
      <c r="B97" s="86"/>
      <c r="C97" s="156" t="s">
        <v>26</v>
      </c>
      <c r="D97" s="156" t="s">
        <v>127</v>
      </c>
      <c r="E97" s="157" t="s">
        <v>161</v>
      </c>
      <c r="F97" s="158" t="s">
        <v>162</v>
      </c>
      <c r="G97" s="159" t="s">
        <v>130</v>
      </c>
      <c r="H97" s="160">
        <v>8.539</v>
      </c>
      <c r="I97" s="161"/>
      <c r="J97" s="162">
        <f>ROUND($I$97*$H$97,2)</f>
        <v>0</v>
      </c>
      <c r="K97" s="158"/>
      <c r="L97" s="132"/>
      <c r="M97" s="163"/>
      <c r="N97" s="164" t="s">
        <v>43</v>
      </c>
      <c r="O97" s="87"/>
      <c r="P97" s="165">
        <f>$O$97*$H$97</f>
        <v>0</v>
      </c>
      <c r="Q97" s="165">
        <v>0</v>
      </c>
      <c r="R97" s="165">
        <f>$Q$97*$H$97</f>
        <v>0</v>
      </c>
      <c r="S97" s="165">
        <v>0</v>
      </c>
      <c r="T97" s="166">
        <f>$S$97*$H$97</f>
        <v>0</v>
      </c>
      <c r="AR97" s="90" t="s">
        <v>132</v>
      </c>
      <c r="AT97" s="90" t="s">
        <v>127</v>
      </c>
      <c r="AU97" s="90" t="s">
        <v>21</v>
      </c>
      <c r="AY97" s="6" t="s">
        <v>125</v>
      </c>
      <c r="BE97" s="167">
        <f>IF($N$97="základní",$J$97,0)</f>
        <v>0</v>
      </c>
      <c r="BF97" s="167">
        <f>IF($N$97="snížená",$J$97,0)</f>
        <v>0</v>
      </c>
      <c r="BG97" s="167">
        <f>IF($N$97="zákl. přenesená",$J$97,0)</f>
        <v>0</v>
      </c>
      <c r="BH97" s="167">
        <f>IF($N$97="sníž. přenesená",$J$97,0)</f>
        <v>0</v>
      </c>
      <c r="BI97" s="167">
        <f>IF($N$97="nulová",$J$97,0)</f>
        <v>0</v>
      </c>
      <c r="BJ97" s="90" t="s">
        <v>21</v>
      </c>
      <c r="BK97" s="167">
        <f>ROUND($I$97*$H$97,2)</f>
        <v>0</v>
      </c>
      <c r="BL97" s="90" t="s">
        <v>132</v>
      </c>
      <c r="BM97" s="90" t="s">
        <v>520</v>
      </c>
    </row>
    <row r="98" spans="2:47" s="6" customFormat="1" ht="24.75" customHeight="1">
      <c r="B98" s="86"/>
      <c r="C98" s="87"/>
      <c r="D98" s="168" t="s">
        <v>134</v>
      </c>
      <c r="E98" s="87"/>
      <c r="F98" s="169" t="s">
        <v>164</v>
      </c>
      <c r="G98" s="87"/>
      <c r="H98" s="87"/>
      <c r="J98" s="87"/>
      <c r="K98" s="87"/>
      <c r="L98" s="132"/>
      <c r="M98" s="170"/>
      <c r="N98" s="87"/>
      <c r="O98" s="87"/>
      <c r="P98" s="87"/>
      <c r="Q98" s="87"/>
      <c r="R98" s="87"/>
      <c r="S98" s="87"/>
      <c r="T98" s="171"/>
      <c r="AT98" s="6" t="s">
        <v>134</v>
      </c>
      <c r="AU98" s="6" t="s">
        <v>21</v>
      </c>
    </row>
    <row r="99" spans="2:51" s="6" customFormat="1" ht="13.5" customHeight="1">
      <c r="B99" s="172"/>
      <c r="C99" s="173"/>
      <c r="D99" s="174" t="s">
        <v>136</v>
      </c>
      <c r="E99" s="173"/>
      <c r="F99" s="175" t="s">
        <v>521</v>
      </c>
      <c r="G99" s="173"/>
      <c r="H99" s="173"/>
      <c r="J99" s="173"/>
      <c r="K99" s="173"/>
      <c r="L99" s="176"/>
      <c r="M99" s="177"/>
      <c r="N99" s="173"/>
      <c r="O99" s="173"/>
      <c r="P99" s="173"/>
      <c r="Q99" s="173"/>
      <c r="R99" s="173"/>
      <c r="S99" s="173"/>
      <c r="T99" s="178"/>
      <c r="AT99" s="179" t="s">
        <v>136</v>
      </c>
      <c r="AU99" s="179" t="s">
        <v>21</v>
      </c>
      <c r="AV99" s="179" t="s">
        <v>21</v>
      </c>
      <c r="AW99" s="179" t="s">
        <v>99</v>
      </c>
      <c r="AX99" s="179" t="s">
        <v>72</v>
      </c>
      <c r="AY99" s="179" t="s">
        <v>125</v>
      </c>
    </row>
    <row r="100" spans="2:51" s="6" customFormat="1" ht="13.5" customHeight="1">
      <c r="B100" s="180"/>
      <c r="C100" s="181"/>
      <c r="D100" s="174" t="s">
        <v>136</v>
      </c>
      <c r="E100" s="181"/>
      <c r="F100" s="182" t="s">
        <v>522</v>
      </c>
      <c r="G100" s="181"/>
      <c r="H100" s="183">
        <v>8.539</v>
      </c>
      <c r="J100" s="181"/>
      <c r="K100" s="181"/>
      <c r="L100" s="184"/>
      <c r="M100" s="185"/>
      <c r="N100" s="181"/>
      <c r="O100" s="181"/>
      <c r="P100" s="181"/>
      <c r="Q100" s="181"/>
      <c r="R100" s="181"/>
      <c r="S100" s="181"/>
      <c r="T100" s="186"/>
      <c r="AT100" s="187" t="s">
        <v>136</v>
      </c>
      <c r="AU100" s="187" t="s">
        <v>21</v>
      </c>
      <c r="AV100" s="187" t="s">
        <v>80</v>
      </c>
      <c r="AW100" s="187" t="s">
        <v>99</v>
      </c>
      <c r="AX100" s="187" t="s">
        <v>21</v>
      </c>
      <c r="AY100" s="187" t="s">
        <v>125</v>
      </c>
    </row>
    <row r="101" spans="2:65" s="6" customFormat="1" ht="13.5" customHeight="1">
      <c r="B101" s="86"/>
      <c r="C101" s="156" t="s">
        <v>523</v>
      </c>
      <c r="D101" s="156" t="s">
        <v>127</v>
      </c>
      <c r="E101" s="157" t="s">
        <v>168</v>
      </c>
      <c r="F101" s="158" t="s">
        <v>169</v>
      </c>
      <c r="G101" s="159" t="s">
        <v>130</v>
      </c>
      <c r="H101" s="160">
        <v>2.846</v>
      </c>
      <c r="I101" s="161"/>
      <c r="J101" s="162">
        <f>ROUND($I$101*$H$101,2)</f>
        <v>0</v>
      </c>
      <c r="K101" s="158"/>
      <c r="L101" s="132"/>
      <c r="M101" s="163"/>
      <c r="N101" s="164" t="s">
        <v>43</v>
      </c>
      <c r="O101" s="87"/>
      <c r="P101" s="165">
        <f>$O$101*$H$101</f>
        <v>0</v>
      </c>
      <c r="Q101" s="165">
        <v>0.01041</v>
      </c>
      <c r="R101" s="165">
        <f>$Q$101*$H$101</f>
        <v>0.029626860000000005</v>
      </c>
      <c r="S101" s="165">
        <v>0</v>
      </c>
      <c r="T101" s="166">
        <f>$S$101*$H$101</f>
        <v>0</v>
      </c>
      <c r="AR101" s="90" t="s">
        <v>132</v>
      </c>
      <c r="AT101" s="90" t="s">
        <v>127</v>
      </c>
      <c r="AU101" s="90" t="s">
        <v>21</v>
      </c>
      <c r="AY101" s="6" t="s">
        <v>125</v>
      </c>
      <c r="BE101" s="167">
        <f>IF($N$101="základní",$J$101,0)</f>
        <v>0</v>
      </c>
      <c r="BF101" s="167">
        <f>IF($N$101="snížená",$J$101,0)</f>
        <v>0</v>
      </c>
      <c r="BG101" s="167">
        <f>IF($N$101="zákl. přenesená",$J$101,0)</f>
        <v>0</v>
      </c>
      <c r="BH101" s="167">
        <f>IF($N$101="sníž. přenesená",$J$101,0)</f>
        <v>0</v>
      </c>
      <c r="BI101" s="167">
        <f>IF($N$101="nulová",$J$101,0)</f>
        <v>0</v>
      </c>
      <c r="BJ101" s="90" t="s">
        <v>21</v>
      </c>
      <c r="BK101" s="167">
        <f>ROUND($I$101*$H$101,2)</f>
        <v>0</v>
      </c>
      <c r="BL101" s="90" t="s">
        <v>132</v>
      </c>
      <c r="BM101" s="90" t="s">
        <v>524</v>
      </c>
    </row>
    <row r="102" spans="2:47" s="6" customFormat="1" ht="14.25" customHeight="1">
      <c r="B102" s="86"/>
      <c r="C102" s="87"/>
      <c r="D102" s="168" t="s">
        <v>134</v>
      </c>
      <c r="E102" s="87"/>
      <c r="F102" s="169" t="s">
        <v>169</v>
      </c>
      <c r="G102" s="87"/>
      <c r="H102" s="87"/>
      <c r="J102" s="87"/>
      <c r="K102" s="87"/>
      <c r="L102" s="132"/>
      <c r="M102" s="170"/>
      <c r="N102" s="87"/>
      <c r="O102" s="87"/>
      <c r="P102" s="87"/>
      <c r="Q102" s="87"/>
      <c r="R102" s="87"/>
      <c r="S102" s="87"/>
      <c r="T102" s="171"/>
      <c r="AT102" s="6" t="s">
        <v>134</v>
      </c>
      <c r="AU102" s="6" t="s">
        <v>21</v>
      </c>
    </row>
    <row r="103" spans="2:51" s="6" customFormat="1" ht="13.5" customHeight="1">
      <c r="B103" s="172"/>
      <c r="C103" s="173"/>
      <c r="D103" s="174" t="s">
        <v>136</v>
      </c>
      <c r="E103" s="173"/>
      <c r="F103" s="175" t="s">
        <v>171</v>
      </c>
      <c r="G103" s="173"/>
      <c r="H103" s="173"/>
      <c r="J103" s="173"/>
      <c r="K103" s="173"/>
      <c r="L103" s="176"/>
      <c r="M103" s="177"/>
      <c r="N103" s="173"/>
      <c r="O103" s="173"/>
      <c r="P103" s="173"/>
      <c r="Q103" s="173"/>
      <c r="R103" s="173"/>
      <c r="S103" s="173"/>
      <c r="T103" s="178"/>
      <c r="AT103" s="179" t="s">
        <v>136</v>
      </c>
      <c r="AU103" s="179" t="s">
        <v>21</v>
      </c>
      <c r="AV103" s="179" t="s">
        <v>21</v>
      </c>
      <c r="AW103" s="179" t="s">
        <v>99</v>
      </c>
      <c r="AX103" s="179" t="s">
        <v>72</v>
      </c>
      <c r="AY103" s="179" t="s">
        <v>125</v>
      </c>
    </row>
    <row r="104" spans="2:51" s="6" customFormat="1" ht="13.5" customHeight="1">
      <c r="B104" s="180"/>
      <c r="C104" s="181"/>
      <c r="D104" s="174" t="s">
        <v>136</v>
      </c>
      <c r="E104" s="181"/>
      <c r="F104" s="182" t="s">
        <v>525</v>
      </c>
      <c r="G104" s="181"/>
      <c r="H104" s="183">
        <v>2.846</v>
      </c>
      <c r="J104" s="181"/>
      <c r="K104" s="181"/>
      <c r="L104" s="184"/>
      <c r="M104" s="185"/>
      <c r="N104" s="181"/>
      <c r="O104" s="181"/>
      <c r="P104" s="181"/>
      <c r="Q104" s="181"/>
      <c r="R104" s="181"/>
      <c r="S104" s="181"/>
      <c r="T104" s="186"/>
      <c r="AT104" s="187" t="s">
        <v>136</v>
      </c>
      <c r="AU104" s="187" t="s">
        <v>21</v>
      </c>
      <c r="AV104" s="187" t="s">
        <v>80</v>
      </c>
      <c r="AW104" s="187" t="s">
        <v>99</v>
      </c>
      <c r="AX104" s="187" t="s">
        <v>21</v>
      </c>
      <c r="AY104" s="187" t="s">
        <v>125</v>
      </c>
    </row>
    <row r="105" spans="2:65" s="6" customFormat="1" ht="24" customHeight="1">
      <c r="B105" s="86"/>
      <c r="C105" s="156" t="s">
        <v>198</v>
      </c>
      <c r="D105" s="156" t="s">
        <v>127</v>
      </c>
      <c r="E105" s="157" t="s">
        <v>526</v>
      </c>
      <c r="F105" s="158" t="s">
        <v>527</v>
      </c>
      <c r="G105" s="159" t="s">
        <v>176</v>
      </c>
      <c r="H105" s="160">
        <v>56.927</v>
      </c>
      <c r="I105" s="161"/>
      <c r="J105" s="162">
        <f>ROUND($I$105*$H$105,2)</f>
        <v>0</v>
      </c>
      <c r="K105" s="158"/>
      <c r="L105" s="132"/>
      <c r="M105" s="163"/>
      <c r="N105" s="164" t="s">
        <v>43</v>
      </c>
      <c r="O105" s="87"/>
      <c r="P105" s="165">
        <f>$O$105*$H$105</f>
        <v>0</v>
      </c>
      <c r="Q105" s="165">
        <v>0</v>
      </c>
      <c r="R105" s="165">
        <f>$Q$105*$H$105</f>
        <v>0</v>
      </c>
      <c r="S105" s="165">
        <v>0</v>
      </c>
      <c r="T105" s="166">
        <f>$S$105*$H$105</f>
        <v>0</v>
      </c>
      <c r="AR105" s="90" t="s">
        <v>132</v>
      </c>
      <c r="AT105" s="90" t="s">
        <v>127</v>
      </c>
      <c r="AU105" s="90" t="s">
        <v>21</v>
      </c>
      <c r="AY105" s="6" t="s">
        <v>125</v>
      </c>
      <c r="BE105" s="167">
        <f>IF($N$105="základní",$J$105,0)</f>
        <v>0</v>
      </c>
      <c r="BF105" s="167">
        <f>IF($N$105="snížená",$J$105,0)</f>
        <v>0</v>
      </c>
      <c r="BG105" s="167">
        <f>IF($N$105="zákl. přenesená",$J$105,0)</f>
        <v>0</v>
      </c>
      <c r="BH105" s="167">
        <f>IF($N$105="sníž. přenesená",$J$105,0)</f>
        <v>0</v>
      </c>
      <c r="BI105" s="167">
        <f>IF($N$105="nulová",$J$105,0)</f>
        <v>0</v>
      </c>
      <c r="BJ105" s="90" t="s">
        <v>21</v>
      </c>
      <c r="BK105" s="167">
        <f>ROUND($I$105*$H$105,2)</f>
        <v>0</v>
      </c>
      <c r="BL105" s="90" t="s">
        <v>132</v>
      </c>
      <c r="BM105" s="90" t="s">
        <v>528</v>
      </c>
    </row>
    <row r="106" spans="2:47" s="6" customFormat="1" ht="24.75" customHeight="1">
      <c r="B106" s="86"/>
      <c r="C106" s="87"/>
      <c r="D106" s="168" t="s">
        <v>134</v>
      </c>
      <c r="E106" s="87"/>
      <c r="F106" s="169" t="s">
        <v>527</v>
      </c>
      <c r="G106" s="87"/>
      <c r="H106" s="87"/>
      <c r="J106" s="87"/>
      <c r="K106" s="87"/>
      <c r="L106" s="132"/>
      <c r="M106" s="170"/>
      <c r="N106" s="87"/>
      <c r="O106" s="87"/>
      <c r="P106" s="87"/>
      <c r="Q106" s="87"/>
      <c r="R106" s="87"/>
      <c r="S106" s="87"/>
      <c r="T106" s="171"/>
      <c r="AT106" s="6" t="s">
        <v>134</v>
      </c>
      <c r="AU106" s="6" t="s">
        <v>21</v>
      </c>
    </row>
    <row r="107" spans="2:51" s="6" customFormat="1" ht="13.5" customHeight="1">
      <c r="B107" s="172"/>
      <c r="C107" s="173"/>
      <c r="D107" s="174" t="s">
        <v>136</v>
      </c>
      <c r="E107" s="173"/>
      <c r="F107" s="175" t="s">
        <v>529</v>
      </c>
      <c r="G107" s="173"/>
      <c r="H107" s="173"/>
      <c r="J107" s="173"/>
      <c r="K107" s="173"/>
      <c r="L107" s="176"/>
      <c r="M107" s="177"/>
      <c r="N107" s="173"/>
      <c r="O107" s="173"/>
      <c r="P107" s="173"/>
      <c r="Q107" s="173"/>
      <c r="R107" s="173"/>
      <c r="S107" s="173"/>
      <c r="T107" s="178"/>
      <c r="AT107" s="179" t="s">
        <v>136</v>
      </c>
      <c r="AU107" s="179" t="s">
        <v>21</v>
      </c>
      <c r="AV107" s="179" t="s">
        <v>21</v>
      </c>
      <c r="AW107" s="179" t="s">
        <v>99</v>
      </c>
      <c r="AX107" s="179" t="s">
        <v>72</v>
      </c>
      <c r="AY107" s="179" t="s">
        <v>125</v>
      </c>
    </row>
    <row r="108" spans="2:51" s="6" customFormat="1" ht="13.5" customHeight="1">
      <c r="B108" s="180"/>
      <c r="C108" s="181"/>
      <c r="D108" s="174" t="s">
        <v>136</v>
      </c>
      <c r="E108" s="181"/>
      <c r="F108" s="182" t="s">
        <v>530</v>
      </c>
      <c r="G108" s="181"/>
      <c r="H108" s="183">
        <v>56.927</v>
      </c>
      <c r="J108" s="181"/>
      <c r="K108" s="181"/>
      <c r="L108" s="184"/>
      <c r="M108" s="185"/>
      <c r="N108" s="181"/>
      <c r="O108" s="181"/>
      <c r="P108" s="181"/>
      <c r="Q108" s="181"/>
      <c r="R108" s="181"/>
      <c r="S108" s="181"/>
      <c r="T108" s="186"/>
      <c r="AT108" s="187" t="s">
        <v>136</v>
      </c>
      <c r="AU108" s="187" t="s">
        <v>21</v>
      </c>
      <c r="AV108" s="187" t="s">
        <v>80</v>
      </c>
      <c r="AW108" s="187" t="s">
        <v>99</v>
      </c>
      <c r="AX108" s="187" t="s">
        <v>21</v>
      </c>
      <c r="AY108" s="187" t="s">
        <v>125</v>
      </c>
    </row>
    <row r="109" spans="2:65" s="6" customFormat="1" ht="24" customHeight="1">
      <c r="B109" s="86"/>
      <c r="C109" s="156" t="s">
        <v>8</v>
      </c>
      <c r="D109" s="156" t="s">
        <v>127</v>
      </c>
      <c r="E109" s="157" t="s">
        <v>187</v>
      </c>
      <c r="F109" s="158" t="s">
        <v>188</v>
      </c>
      <c r="G109" s="159" t="s">
        <v>176</v>
      </c>
      <c r="H109" s="160">
        <v>19.704</v>
      </c>
      <c r="I109" s="161"/>
      <c r="J109" s="162">
        <f>ROUND($I$109*$H$109,2)</f>
        <v>0</v>
      </c>
      <c r="K109" s="158"/>
      <c r="L109" s="132"/>
      <c r="M109" s="163"/>
      <c r="N109" s="164" t="s">
        <v>43</v>
      </c>
      <c r="O109" s="87"/>
      <c r="P109" s="165">
        <f>$O$109*$H$109</f>
        <v>0</v>
      </c>
      <c r="Q109" s="165">
        <v>0</v>
      </c>
      <c r="R109" s="165">
        <f>$Q$109*$H$109</f>
        <v>0</v>
      </c>
      <c r="S109" s="165">
        <v>0</v>
      </c>
      <c r="T109" s="166">
        <f>$S$109*$H$109</f>
        <v>0</v>
      </c>
      <c r="AR109" s="90" t="s">
        <v>132</v>
      </c>
      <c r="AT109" s="90" t="s">
        <v>127</v>
      </c>
      <c r="AU109" s="90" t="s">
        <v>21</v>
      </c>
      <c r="AY109" s="6" t="s">
        <v>125</v>
      </c>
      <c r="BE109" s="167">
        <f>IF($N$109="základní",$J$109,0)</f>
        <v>0</v>
      </c>
      <c r="BF109" s="167">
        <f>IF($N$109="snížená",$J$109,0)</f>
        <v>0</v>
      </c>
      <c r="BG109" s="167">
        <f>IF($N$109="zákl. přenesená",$J$109,0)</f>
        <v>0</v>
      </c>
      <c r="BH109" s="167">
        <f>IF($N$109="sníž. přenesená",$J$109,0)</f>
        <v>0</v>
      </c>
      <c r="BI109" s="167">
        <f>IF($N$109="nulová",$J$109,0)</f>
        <v>0</v>
      </c>
      <c r="BJ109" s="90" t="s">
        <v>21</v>
      </c>
      <c r="BK109" s="167">
        <f>ROUND($I$109*$H$109,2)</f>
        <v>0</v>
      </c>
      <c r="BL109" s="90" t="s">
        <v>132</v>
      </c>
      <c r="BM109" s="90" t="s">
        <v>531</v>
      </c>
    </row>
    <row r="110" spans="2:47" s="6" customFormat="1" ht="24.75" customHeight="1">
      <c r="B110" s="86"/>
      <c r="C110" s="87"/>
      <c r="D110" s="168" t="s">
        <v>134</v>
      </c>
      <c r="E110" s="87"/>
      <c r="F110" s="169" t="s">
        <v>188</v>
      </c>
      <c r="G110" s="87"/>
      <c r="H110" s="87"/>
      <c r="J110" s="87"/>
      <c r="K110" s="87"/>
      <c r="L110" s="132"/>
      <c r="M110" s="170"/>
      <c r="N110" s="87"/>
      <c r="O110" s="87"/>
      <c r="P110" s="87"/>
      <c r="Q110" s="87"/>
      <c r="R110" s="87"/>
      <c r="S110" s="87"/>
      <c r="T110" s="171"/>
      <c r="AT110" s="6" t="s">
        <v>134</v>
      </c>
      <c r="AU110" s="6" t="s">
        <v>21</v>
      </c>
    </row>
    <row r="111" spans="2:51" s="6" customFormat="1" ht="13.5" customHeight="1">
      <c r="B111" s="172"/>
      <c r="C111" s="173"/>
      <c r="D111" s="174" t="s">
        <v>136</v>
      </c>
      <c r="E111" s="173"/>
      <c r="F111" s="175" t="s">
        <v>190</v>
      </c>
      <c r="G111" s="173"/>
      <c r="H111" s="173"/>
      <c r="J111" s="173"/>
      <c r="K111" s="173"/>
      <c r="L111" s="176"/>
      <c r="M111" s="177"/>
      <c r="N111" s="173"/>
      <c r="O111" s="173"/>
      <c r="P111" s="173"/>
      <c r="Q111" s="173"/>
      <c r="R111" s="173"/>
      <c r="S111" s="173"/>
      <c r="T111" s="178"/>
      <c r="AT111" s="179" t="s">
        <v>136</v>
      </c>
      <c r="AU111" s="179" t="s">
        <v>21</v>
      </c>
      <c r="AV111" s="179" t="s">
        <v>21</v>
      </c>
      <c r="AW111" s="179" t="s">
        <v>99</v>
      </c>
      <c r="AX111" s="179" t="s">
        <v>72</v>
      </c>
      <c r="AY111" s="179" t="s">
        <v>125</v>
      </c>
    </row>
    <row r="112" spans="2:51" s="6" customFormat="1" ht="13.5" customHeight="1">
      <c r="B112" s="180"/>
      <c r="C112" s="181"/>
      <c r="D112" s="174" t="s">
        <v>136</v>
      </c>
      <c r="E112" s="181"/>
      <c r="F112" s="182" t="s">
        <v>532</v>
      </c>
      <c r="G112" s="181"/>
      <c r="H112" s="183">
        <v>19.704</v>
      </c>
      <c r="J112" s="181"/>
      <c r="K112" s="181"/>
      <c r="L112" s="184"/>
      <c r="M112" s="185"/>
      <c r="N112" s="181"/>
      <c r="O112" s="181"/>
      <c r="P112" s="181"/>
      <c r="Q112" s="181"/>
      <c r="R112" s="181"/>
      <c r="S112" s="181"/>
      <c r="T112" s="186"/>
      <c r="AT112" s="187" t="s">
        <v>136</v>
      </c>
      <c r="AU112" s="187" t="s">
        <v>21</v>
      </c>
      <c r="AV112" s="187" t="s">
        <v>80</v>
      </c>
      <c r="AW112" s="187" t="s">
        <v>99</v>
      </c>
      <c r="AX112" s="187" t="s">
        <v>21</v>
      </c>
      <c r="AY112" s="187" t="s">
        <v>125</v>
      </c>
    </row>
    <row r="113" spans="2:65" s="6" customFormat="1" ht="13.5" customHeight="1">
      <c r="B113" s="86"/>
      <c r="C113" s="156" t="s">
        <v>326</v>
      </c>
      <c r="D113" s="156" t="s">
        <v>127</v>
      </c>
      <c r="E113" s="157" t="s">
        <v>193</v>
      </c>
      <c r="F113" s="158" t="s">
        <v>194</v>
      </c>
      <c r="G113" s="159" t="s">
        <v>176</v>
      </c>
      <c r="H113" s="160">
        <v>19.704</v>
      </c>
      <c r="I113" s="161"/>
      <c r="J113" s="162">
        <f>ROUND($I$113*$H$113,2)</f>
        <v>0</v>
      </c>
      <c r="K113" s="158"/>
      <c r="L113" s="132"/>
      <c r="M113" s="163"/>
      <c r="N113" s="164" t="s">
        <v>43</v>
      </c>
      <c r="O113" s="87"/>
      <c r="P113" s="165">
        <f>$O$113*$H$113</f>
        <v>0</v>
      </c>
      <c r="Q113" s="165">
        <v>0</v>
      </c>
      <c r="R113" s="165">
        <f>$Q$113*$H$113</f>
        <v>0</v>
      </c>
      <c r="S113" s="165">
        <v>0</v>
      </c>
      <c r="T113" s="166">
        <f>$S$113*$H$113</f>
        <v>0</v>
      </c>
      <c r="AR113" s="90" t="s">
        <v>132</v>
      </c>
      <c r="AT113" s="90" t="s">
        <v>127</v>
      </c>
      <c r="AU113" s="90" t="s">
        <v>21</v>
      </c>
      <c r="AY113" s="6" t="s">
        <v>125</v>
      </c>
      <c r="BE113" s="167">
        <f>IF($N$113="základní",$J$113,0)</f>
        <v>0</v>
      </c>
      <c r="BF113" s="167">
        <f>IF($N$113="snížená",$J$113,0)</f>
        <v>0</v>
      </c>
      <c r="BG113" s="167">
        <f>IF($N$113="zákl. přenesená",$J$113,0)</f>
        <v>0</v>
      </c>
      <c r="BH113" s="167">
        <f>IF($N$113="sníž. přenesená",$J$113,0)</f>
        <v>0</v>
      </c>
      <c r="BI113" s="167">
        <f>IF($N$113="nulová",$J$113,0)</f>
        <v>0</v>
      </c>
      <c r="BJ113" s="90" t="s">
        <v>21</v>
      </c>
      <c r="BK113" s="167">
        <f>ROUND($I$113*$H$113,2)</f>
        <v>0</v>
      </c>
      <c r="BL113" s="90" t="s">
        <v>132</v>
      </c>
      <c r="BM113" s="90" t="s">
        <v>533</v>
      </c>
    </row>
    <row r="114" spans="2:47" s="6" customFormat="1" ht="14.25" customHeight="1">
      <c r="B114" s="86"/>
      <c r="C114" s="87"/>
      <c r="D114" s="168" t="s">
        <v>134</v>
      </c>
      <c r="E114" s="87"/>
      <c r="F114" s="169" t="s">
        <v>194</v>
      </c>
      <c r="G114" s="87"/>
      <c r="H114" s="87"/>
      <c r="J114" s="87"/>
      <c r="K114" s="87"/>
      <c r="L114" s="132"/>
      <c r="M114" s="170"/>
      <c r="N114" s="87"/>
      <c r="O114" s="87"/>
      <c r="P114" s="87"/>
      <c r="Q114" s="87"/>
      <c r="R114" s="87"/>
      <c r="S114" s="87"/>
      <c r="T114" s="171"/>
      <c r="AT114" s="6" t="s">
        <v>134</v>
      </c>
      <c r="AU114" s="6" t="s">
        <v>21</v>
      </c>
    </row>
    <row r="115" spans="2:51" s="6" customFormat="1" ht="13.5" customHeight="1">
      <c r="B115" s="172"/>
      <c r="C115" s="173"/>
      <c r="D115" s="174" t="s">
        <v>136</v>
      </c>
      <c r="E115" s="173"/>
      <c r="F115" s="175" t="s">
        <v>190</v>
      </c>
      <c r="G115" s="173"/>
      <c r="H115" s="173"/>
      <c r="J115" s="173"/>
      <c r="K115" s="173"/>
      <c r="L115" s="176"/>
      <c r="M115" s="177"/>
      <c r="N115" s="173"/>
      <c r="O115" s="173"/>
      <c r="P115" s="173"/>
      <c r="Q115" s="173"/>
      <c r="R115" s="173"/>
      <c r="S115" s="173"/>
      <c r="T115" s="178"/>
      <c r="AT115" s="179" t="s">
        <v>136</v>
      </c>
      <c r="AU115" s="179" t="s">
        <v>21</v>
      </c>
      <c r="AV115" s="179" t="s">
        <v>21</v>
      </c>
      <c r="AW115" s="179" t="s">
        <v>99</v>
      </c>
      <c r="AX115" s="179" t="s">
        <v>72</v>
      </c>
      <c r="AY115" s="179" t="s">
        <v>125</v>
      </c>
    </row>
    <row r="116" spans="2:51" s="6" customFormat="1" ht="13.5" customHeight="1">
      <c r="B116" s="180"/>
      <c r="C116" s="181"/>
      <c r="D116" s="174" t="s">
        <v>136</v>
      </c>
      <c r="E116" s="181"/>
      <c r="F116" s="182" t="s">
        <v>532</v>
      </c>
      <c r="G116" s="181"/>
      <c r="H116" s="183">
        <v>19.704</v>
      </c>
      <c r="J116" s="181"/>
      <c r="K116" s="181"/>
      <c r="L116" s="184"/>
      <c r="M116" s="185"/>
      <c r="N116" s="181"/>
      <c r="O116" s="181"/>
      <c r="P116" s="181"/>
      <c r="Q116" s="181"/>
      <c r="R116" s="181"/>
      <c r="S116" s="181"/>
      <c r="T116" s="186"/>
      <c r="AT116" s="187" t="s">
        <v>136</v>
      </c>
      <c r="AU116" s="187" t="s">
        <v>21</v>
      </c>
      <c r="AV116" s="187" t="s">
        <v>80</v>
      </c>
      <c r="AW116" s="187" t="s">
        <v>99</v>
      </c>
      <c r="AX116" s="187" t="s">
        <v>21</v>
      </c>
      <c r="AY116" s="187" t="s">
        <v>125</v>
      </c>
    </row>
    <row r="117" spans="2:65" s="6" customFormat="1" ht="24" customHeight="1">
      <c r="B117" s="86"/>
      <c r="C117" s="156" t="s">
        <v>205</v>
      </c>
      <c r="D117" s="156" t="s">
        <v>127</v>
      </c>
      <c r="E117" s="157" t="s">
        <v>174</v>
      </c>
      <c r="F117" s="158" t="s">
        <v>175</v>
      </c>
      <c r="G117" s="159" t="s">
        <v>176</v>
      </c>
      <c r="H117" s="160">
        <v>41.601</v>
      </c>
      <c r="I117" s="161"/>
      <c r="J117" s="162">
        <f>ROUND($I$117*$H$117,2)</f>
        <v>0</v>
      </c>
      <c r="K117" s="158"/>
      <c r="L117" s="132"/>
      <c r="M117" s="163"/>
      <c r="N117" s="164" t="s">
        <v>43</v>
      </c>
      <c r="O117" s="87"/>
      <c r="P117" s="165">
        <f>$O$117*$H$117</f>
        <v>0</v>
      </c>
      <c r="Q117" s="165">
        <v>0</v>
      </c>
      <c r="R117" s="165">
        <f>$Q$117*$H$117</f>
        <v>0</v>
      </c>
      <c r="S117" s="165">
        <v>0</v>
      </c>
      <c r="T117" s="166">
        <f>$S$117*$H$117</f>
        <v>0</v>
      </c>
      <c r="AR117" s="90" t="s">
        <v>132</v>
      </c>
      <c r="AT117" s="90" t="s">
        <v>127</v>
      </c>
      <c r="AU117" s="90" t="s">
        <v>21</v>
      </c>
      <c r="AY117" s="6" t="s">
        <v>125</v>
      </c>
      <c r="BE117" s="167">
        <f>IF($N$117="základní",$J$117,0)</f>
        <v>0</v>
      </c>
      <c r="BF117" s="167">
        <f>IF($N$117="snížená",$J$117,0)</f>
        <v>0</v>
      </c>
      <c r="BG117" s="167">
        <f>IF($N$117="zákl. přenesená",$J$117,0)</f>
        <v>0</v>
      </c>
      <c r="BH117" s="167">
        <f>IF($N$117="sníž. přenesená",$J$117,0)</f>
        <v>0</v>
      </c>
      <c r="BI117" s="167">
        <f>IF($N$117="nulová",$J$117,0)</f>
        <v>0</v>
      </c>
      <c r="BJ117" s="90" t="s">
        <v>21</v>
      </c>
      <c r="BK117" s="167">
        <f>ROUND($I$117*$H$117,2)</f>
        <v>0</v>
      </c>
      <c r="BL117" s="90" t="s">
        <v>132</v>
      </c>
      <c r="BM117" s="90" t="s">
        <v>534</v>
      </c>
    </row>
    <row r="118" spans="2:47" s="6" customFormat="1" ht="24.75" customHeight="1">
      <c r="B118" s="86"/>
      <c r="C118" s="87"/>
      <c r="D118" s="168" t="s">
        <v>134</v>
      </c>
      <c r="E118" s="87"/>
      <c r="F118" s="169" t="s">
        <v>175</v>
      </c>
      <c r="G118" s="87"/>
      <c r="H118" s="87"/>
      <c r="J118" s="87"/>
      <c r="K118" s="87"/>
      <c r="L118" s="132"/>
      <c r="M118" s="170"/>
      <c r="N118" s="87"/>
      <c r="O118" s="87"/>
      <c r="P118" s="87"/>
      <c r="Q118" s="87"/>
      <c r="R118" s="87"/>
      <c r="S118" s="87"/>
      <c r="T118" s="171"/>
      <c r="AT118" s="6" t="s">
        <v>134</v>
      </c>
      <c r="AU118" s="6" t="s">
        <v>21</v>
      </c>
    </row>
    <row r="119" spans="2:51" s="6" customFormat="1" ht="13.5" customHeight="1">
      <c r="B119" s="172"/>
      <c r="C119" s="173"/>
      <c r="D119" s="174" t="s">
        <v>136</v>
      </c>
      <c r="E119" s="173"/>
      <c r="F119" s="175" t="s">
        <v>535</v>
      </c>
      <c r="G119" s="173"/>
      <c r="H119" s="173"/>
      <c r="J119" s="173"/>
      <c r="K119" s="173"/>
      <c r="L119" s="176"/>
      <c r="M119" s="177"/>
      <c r="N119" s="173"/>
      <c r="O119" s="173"/>
      <c r="P119" s="173"/>
      <c r="Q119" s="173"/>
      <c r="R119" s="173"/>
      <c r="S119" s="173"/>
      <c r="T119" s="178"/>
      <c r="AT119" s="179" t="s">
        <v>136</v>
      </c>
      <c r="AU119" s="179" t="s">
        <v>21</v>
      </c>
      <c r="AV119" s="179" t="s">
        <v>21</v>
      </c>
      <c r="AW119" s="179" t="s">
        <v>99</v>
      </c>
      <c r="AX119" s="179" t="s">
        <v>72</v>
      </c>
      <c r="AY119" s="179" t="s">
        <v>125</v>
      </c>
    </row>
    <row r="120" spans="2:51" s="6" customFormat="1" ht="13.5" customHeight="1">
      <c r="B120" s="180"/>
      <c r="C120" s="181"/>
      <c r="D120" s="174" t="s">
        <v>136</v>
      </c>
      <c r="E120" s="181"/>
      <c r="F120" s="182" t="s">
        <v>536</v>
      </c>
      <c r="G120" s="181"/>
      <c r="H120" s="183">
        <v>41.601</v>
      </c>
      <c r="J120" s="181"/>
      <c r="K120" s="181"/>
      <c r="L120" s="184"/>
      <c r="M120" s="185"/>
      <c r="N120" s="181"/>
      <c r="O120" s="181"/>
      <c r="P120" s="181"/>
      <c r="Q120" s="181"/>
      <c r="R120" s="181"/>
      <c r="S120" s="181"/>
      <c r="T120" s="186"/>
      <c r="AT120" s="187" t="s">
        <v>136</v>
      </c>
      <c r="AU120" s="187" t="s">
        <v>21</v>
      </c>
      <c r="AV120" s="187" t="s">
        <v>80</v>
      </c>
      <c r="AW120" s="187" t="s">
        <v>99</v>
      </c>
      <c r="AX120" s="187" t="s">
        <v>21</v>
      </c>
      <c r="AY120" s="187" t="s">
        <v>125</v>
      </c>
    </row>
    <row r="121" spans="2:65" s="6" customFormat="1" ht="24" customHeight="1">
      <c r="B121" s="86"/>
      <c r="C121" s="156" t="s">
        <v>418</v>
      </c>
      <c r="D121" s="156" t="s">
        <v>127</v>
      </c>
      <c r="E121" s="157" t="s">
        <v>181</v>
      </c>
      <c r="F121" s="158" t="s">
        <v>182</v>
      </c>
      <c r="G121" s="159" t="s">
        <v>176</v>
      </c>
      <c r="H121" s="160">
        <v>15.325</v>
      </c>
      <c r="I121" s="161"/>
      <c r="J121" s="162">
        <f>ROUND($I$121*$H$121,2)</f>
        <v>0</v>
      </c>
      <c r="K121" s="158"/>
      <c r="L121" s="132"/>
      <c r="M121" s="163"/>
      <c r="N121" s="164" t="s">
        <v>43</v>
      </c>
      <c r="O121" s="87"/>
      <c r="P121" s="165">
        <f>$O$121*$H$121</f>
        <v>0</v>
      </c>
      <c r="Q121" s="165">
        <v>0</v>
      </c>
      <c r="R121" s="165">
        <f>$Q$121*$H$121</f>
        <v>0</v>
      </c>
      <c r="S121" s="165">
        <v>0</v>
      </c>
      <c r="T121" s="166">
        <f>$S$121*$H$121</f>
        <v>0</v>
      </c>
      <c r="AR121" s="90" t="s">
        <v>132</v>
      </c>
      <c r="AT121" s="90" t="s">
        <v>127</v>
      </c>
      <c r="AU121" s="90" t="s">
        <v>21</v>
      </c>
      <c r="AY121" s="6" t="s">
        <v>125</v>
      </c>
      <c r="BE121" s="167">
        <f>IF($N$121="základní",$J$121,0)</f>
        <v>0</v>
      </c>
      <c r="BF121" s="167">
        <f>IF($N$121="snížená",$J$121,0)</f>
        <v>0</v>
      </c>
      <c r="BG121" s="167">
        <f>IF($N$121="zákl. přenesená",$J$121,0)</f>
        <v>0</v>
      </c>
      <c r="BH121" s="167">
        <f>IF($N$121="sníž. přenesená",$J$121,0)</f>
        <v>0</v>
      </c>
      <c r="BI121" s="167">
        <f>IF($N$121="nulová",$J$121,0)</f>
        <v>0</v>
      </c>
      <c r="BJ121" s="90" t="s">
        <v>21</v>
      </c>
      <c r="BK121" s="167">
        <f>ROUND($I$121*$H$121,2)</f>
        <v>0</v>
      </c>
      <c r="BL121" s="90" t="s">
        <v>132</v>
      </c>
      <c r="BM121" s="90" t="s">
        <v>537</v>
      </c>
    </row>
    <row r="122" spans="2:47" s="6" customFormat="1" ht="24.75" customHeight="1">
      <c r="B122" s="86"/>
      <c r="C122" s="87"/>
      <c r="D122" s="168" t="s">
        <v>134</v>
      </c>
      <c r="E122" s="87"/>
      <c r="F122" s="169" t="s">
        <v>182</v>
      </c>
      <c r="G122" s="87"/>
      <c r="H122" s="87"/>
      <c r="J122" s="87"/>
      <c r="K122" s="87"/>
      <c r="L122" s="132"/>
      <c r="M122" s="170"/>
      <c r="N122" s="87"/>
      <c r="O122" s="87"/>
      <c r="P122" s="87"/>
      <c r="Q122" s="87"/>
      <c r="R122" s="87"/>
      <c r="S122" s="87"/>
      <c r="T122" s="171"/>
      <c r="AT122" s="6" t="s">
        <v>134</v>
      </c>
      <c r="AU122" s="6" t="s">
        <v>21</v>
      </c>
    </row>
    <row r="123" spans="2:51" s="6" customFormat="1" ht="13.5" customHeight="1">
      <c r="B123" s="172"/>
      <c r="C123" s="173"/>
      <c r="D123" s="174" t="s">
        <v>136</v>
      </c>
      <c r="E123" s="173"/>
      <c r="F123" s="175" t="s">
        <v>538</v>
      </c>
      <c r="G123" s="173"/>
      <c r="H123" s="173"/>
      <c r="J123" s="173"/>
      <c r="K123" s="173"/>
      <c r="L123" s="176"/>
      <c r="M123" s="177"/>
      <c r="N123" s="173"/>
      <c r="O123" s="173"/>
      <c r="P123" s="173"/>
      <c r="Q123" s="173"/>
      <c r="R123" s="173"/>
      <c r="S123" s="173"/>
      <c r="T123" s="178"/>
      <c r="AT123" s="179" t="s">
        <v>136</v>
      </c>
      <c r="AU123" s="179" t="s">
        <v>21</v>
      </c>
      <c r="AV123" s="179" t="s">
        <v>21</v>
      </c>
      <c r="AW123" s="179" t="s">
        <v>99</v>
      </c>
      <c r="AX123" s="179" t="s">
        <v>72</v>
      </c>
      <c r="AY123" s="179" t="s">
        <v>125</v>
      </c>
    </row>
    <row r="124" spans="2:51" s="6" customFormat="1" ht="13.5" customHeight="1">
      <c r="B124" s="180"/>
      <c r="C124" s="181"/>
      <c r="D124" s="174" t="s">
        <v>136</v>
      </c>
      <c r="E124" s="181"/>
      <c r="F124" s="182" t="s">
        <v>539</v>
      </c>
      <c r="G124" s="181"/>
      <c r="H124" s="183">
        <v>15.325</v>
      </c>
      <c r="J124" s="181"/>
      <c r="K124" s="181"/>
      <c r="L124" s="184"/>
      <c r="M124" s="185"/>
      <c r="N124" s="181"/>
      <c r="O124" s="181"/>
      <c r="P124" s="181"/>
      <c r="Q124" s="181"/>
      <c r="R124" s="181"/>
      <c r="S124" s="181"/>
      <c r="T124" s="186"/>
      <c r="AT124" s="187" t="s">
        <v>136</v>
      </c>
      <c r="AU124" s="187" t="s">
        <v>21</v>
      </c>
      <c r="AV124" s="187" t="s">
        <v>80</v>
      </c>
      <c r="AW124" s="187" t="s">
        <v>99</v>
      </c>
      <c r="AX124" s="187" t="s">
        <v>21</v>
      </c>
      <c r="AY124" s="187" t="s">
        <v>125</v>
      </c>
    </row>
    <row r="125" spans="2:63" s="145" customFormat="1" ht="38.25" customHeight="1">
      <c r="B125" s="146"/>
      <c r="C125" s="147"/>
      <c r="D125" s="147" t="s">
        <v>71</v>
      </c>
      <c r="E125" s="148" t="s">
        <v>196</v>
      </c>
      <c r="F125" s="148" t="s">
        <v>197</v>
      </c>
      <c r="G125" s="147"/>
      <c r="H125" s="147"/>
      <c r="J125" s="149">
        <f>$BK$125</f>
        <v>0</v>
      </c>
      <c r="K125" s="147"/>
      <c r="L125" s="150"/>
      <c r="M125" s="151"/>
      <c r="N125" s="147"/>
      <c r="O125" s="147"/>
      <c r="P125" s="152">
        <f>SUM($P$126:$P$133)</f>
        <v>0</v>
      </c>
      <c r="Q125" s="147"/>
      <c r="R125" s="152">
        <f>SUM($R$126:$R$133)</f>
        <v>8.27968183</v>
      </c>
      <c r="S125" s="147"/>
      <c r="T125" s="153">
        <f>SUM($T$126:$T$133)</f>
        <v>0</v>
      </c>
      <c r="AR125" s="154" t="s">
        <v>21</v>
      </c>
      <c r="AT125" s="154" t="s">
        <v>71</v>
      </c>
      <c r="AU125" s="154" t="s">
        <v>72</v>
      </c>
      <c r="AY125" s="154" t="s">
        <v>125</v>
      </c>
      <c r="BK125" s="155">
        <f>SUM($BK$126:$BK$133)</f>
        <v>0</v>
      </c>
    </row>
    <row r="126" spans="2:65" s="6" customFormat="1" ht="13.5" customHeight="1">
      <c r="B126" s="86"/>
      <c r="C126" s="188" t="s">
        <v>540</v>
      </c>
      <c r="D126" s="188" t="s">
        <v>199</v>
      </c>
      <c r="E126" s="189" t="s">
        <v>200</v>
      </c>
      <c r="F126" s="190" t="s">
        <v>201</v>
      </c>
      <c r="G126" s="191" t="s">
        <v>176</v>
      </c>
      <c r="H126" s="192">
        <v>19.704</v>
      </c>
      <c r="I126" s="193"/>
      <c r="J126" s="194">
        <f>ROUND($I$126*$H$126,2)</f>
        <v>0</v>
      </c>
      <c r="K126" s="190"/>
      <c r="L126" s="195"/>
      <c r="M126" s="196"/>
      <c r="N126" s="197" t="s">
        <v>43</v>
      </c>
      <c r="O126" s="87"/>
      <c r="P126" s="165">
        <f>$O$126*$H$126</f>
        <v>0</v>
      </c>
      <c r="Q126" s="165">
        <v>0</v>
      </c>
      <c r="R126" s="165">
        <f>$Q$126*$H$126</f>
        <v>0</v>
      </c>
      <c r="S126" s="165">
        <v>0</v>
      </c>
      <c r="T126" s="166">
        <f>$S$126*$H$126</f>
        <v>0</v>
      </c>
      <c r="AR126" s="90" t="s">
        <v>202</v>
      </c>
      <c r="AT126" s="90" t="s">
        <v>199</v>
      </c>
      <c r="AU126" s="90" t="s">
        <v>21</v>
      </c>
      <c r="AY126" s="6" t="s">
        <v>125</v>
      </c>
      <c r="BE126" s="167">
        <f>IF($N$126="základní",$J$126,0)</f>
        <v>0</v>
      </c>
      <c r="BF126" s="167">
        <f>IF($N$126="snížená",$J$126,0)</f>
        <v>0</v>
      </c>
      <c r="BG126" s="167">
        <f>IF($N$126="zákl. přenesená",$J$126,0)</f>
        <v>0</v>
      </c>
      <c r="BH126" s="167">
        <f>IF($N$126="sníž. přenesená",$J$126,0)</f>
        <v>0</v>
      </c>
      <c r="BI126" s="167">
        <f>IF($N$126="nulová",$J$126,0)</f>
        <v>0</v>
      </c>
      <c r="BJ126" s="90" t="s">
        <v>21</v>
      </c>
      <c r="BK126" s="167">
        <f>ROUND($I$126*$H$126,2)</f>
        <v>0</v>
      </c>
      <c r="BL126" s="90" t="s">
        <v>132</v>
      </c>
      <c r="BM126" s="90" t="s">
        <v>541</v>
      </c>
    </row>
    <row r="127" spans="2:47" s="6" customFormat="1" ht="14.25" customHeight="1">
      <c r="B127" s="86"/>
      <c r="C127" s="87"/>
      <c r="D127" s="168" t="s">
        <v>134</v>
      </c>
      <c r="E127" s="87"/>
      <c r="F127" s="169" t="s">
        <v>201</v>
      </c>
      <c r="G127" s="87"/>
      <c r="H127" s="87"/>
      <c r="J127" s="87"/>
      <c r="K127" s="87"/>
      <c r="L127" s="132"/>
      <c r="M127" s="170"/>
      <c r="N127" s="87"/>
      <c r="O127" s="87"/>
      <c r="P127" s="87"/>
      <c r="Q127" s="87"/>
      <c r="R127" s="87"/>
      <c r="S127" s="87"/>
      <c r="T127" s="171"/>
      <c r="AT127" s="6" t="s">
        <v>134</v>
      </c>
      <c r="AU127" s="6" t="s">
        <v>21</v>
      </c>
    </row>
    <row r="128" spans="2:51" s="6" customFormat="1" ht="13.5" customHeight="1">
      <c r="B128" s="172"/>
      <c r="C128" s="173"/>
      <c r="D128" s="174" t="s">
        <v>136</v>
      </c>
      <c r="E128" s="173"/>
      <c r="F128" s="175" t="s">
        <v>204</v>
      </c>
      <c r="G128" s="173"/>
      <c r="H128" s="173"/>
      <c r="J128" s="173"/>
      <c r="K128" s="173"/>
      <c r="L128" s="176"/>
      <c r="M128" s="177"/>
      <c r="N128" s="173"/>
      <c r="O128" s="173"/>
      <c r="P128" s="173"/>
      <c r="Q128" s="173"/>
      <c r="R128" s="173"/>
      <c r="S128" s="173"/>
      <c r="T128" s="178"/>
      <c r="AT128" s="179" t="s">
        <v>136</v>
      </c>
      <c r="AU128" s="179" t="s">
        <v>21</v>
      </c>
      <c r="AV128" s="179" t="s">
        <v>21</v>
      </c>
      <c r="AW128" s="179" t="s">
        <v>99</v>
      </c>
      <c r="AX128" s="179" t="s">
        <v>72</v>
      </c>
      <c r="AY128" s="179" t="s">
        <v>125</v>
      </c>
    </row>
    <row r="129" spans="2:51" s="6" customFormat="1" ht="13.5" customHeight="1">
      <c r="B129" s="180"/>
      <c r="C129" s="181"/>
      <c r="D129" s="174" t="s">
        <v>136</v>
      </c>
      <c r="E129" s="181"/>
      <c r="F129" s="182" t="s">
        <v>532</v>
      </c>
      <c r="G129" s="181"/>
      <c r="H129" s="183">
        <v>19.704</v>
      </c>
      <c r="J129" s="181"/>
      <c r="K129" s="181"/>
      <c r="L129" s="184"/>
      <c r="M129" s="185"/>
      <c r="N129" s="181"/>
      <c r="O129" s="181"/>
      <c r="P129" s="181"/>
      <c r="Q129" s="181"/>
      <c r="R129" s="181"/>
      <c r="S129" s="181"/>
      <c r="T129" s="186"/>
      <c r="AT129" s="187" t="s">
        <v>136</v>
      </c>
      <c r="AU129" s="187" t="s">
        <v>21</v>
      </c>
      <c r="AV129" s="187" t="s">
        <v>80</v>
      </c>
      <c r="AW129" s="187" t="s">
        <v>99</v>
      </c>
      <c r="AX129" s="187" t="s">
        <v>21</v>
      </c>
      <c r="AY129" s="187" t="s">
        <v>125</v>
      </c>
    </row>
    <row r="130" spans="2:65" s="6" customFormat="1" ht="24" customHeight="1">
      <c r="B130" s="86"/>
      <c r="C130" s="156" t="s">
        <v>433</v>
      </c>
      <c r="D130" s="156" t="s">
        <v>127</v>
      </c>
      <c r="E130" s="157" t="s">
        <v>206</v>
      </c>
      <c r="F130" s="158" t="s">
        <v>207</v>
      </c>
      <c r="G130" s="159" t="s">
        <v>176</v>
      </c>
      <c r="H130" s="160">
        <v>4.379</v>
      </c>
      <c r="I130" s="161"/>
      <c r="J130" s="162">
        <f>ROUND($I$130*$H$130,2)</f>
        <v>0</v>
      </c>
      <c r="K130" s="158"/>
      <c r="L130" s="132"/>
      <c r="M130" s="163"/>
      <c r="N130" s="164" t="s">
        <v>43</v>
      </c>
      <c r="O130" s="87"/>
      <c r="P130" s="165">
        <f>$O$130*$H$130</f>
        <v>0</v>
      </c>
      <c r="Q130" s="165">
        <v>1.89077</v>
      </c>
      <c r="R130" s="165">
        <f>$Q$130*$H$130</f>
        <v>8.27968183</v>
      </c>
      <c r="S130" s="165">
        <v>0</v>
      </c>
      <c r="T130" s="166">
        <f>$S$130*$H$130</f>
        <v>0</v>
      </c>
      <c r="AR130" s="90" t="s">
        <v>132</v>
      </c>
      <c r="AT130" s="90" t="s">
        <v>127</v>
      </c>
      <c r="AU130" s="90" t="s">
        <v>21</v>
      </c>
      <c r="AY130" s="6" t="s">
        <v>125</v>
      </c>
      <c r="BE130" s="167">
        <f>IF($N$130="základní",$J$130,0)</f>
        <v>0</v>
      </c>
      <c r="BF130" s="167">
        <f>IF($N$130="snížená",$J$130,0)</f>
        <v>0</v>
      </c>
      <c r="BG130" s="167">
        <f>IF($N$130="zákl. přenesená",$J$130,0)</f>
        <v>0</v>
      </c>
      <c r="BH130" s="167">
        <f>IF($N$130="sníž. přenesená",$J$130,0)</f>
        <v>0</v>
      </c>
      <c r="BI130" s="167">
        <f>IF($N$130="nulová",$J$130,0)</f>
        <v>0</v>
      </c>
      <c r="BJ130" s="90" t="s">
        <v>21</v>
      </c>
      <c r="BK130" s="167">
        <f>ROUND($I$130*$H$130,2)</f>
        <v>0</v>
      </c>
      <c r="BL130" s="90" t="s">
        <v>132</v>
      </c>
      <c r="BM130" s="90" t="s">
        <v>542</v>
      </c>
    </row>
    <row r="131" spans="2:47" s="6" customFormat="1" ht="24.75" customHeight="1">
      <c r="B131" s="86"/>
      <c r="C131" s="87"/>
      <c r="D131" s="168" t="s">
        <v>134</v>
      </c>
      <c r="E131" s="87"/>
      <c r="F131" s="169" t="s">
        <v>207</v>
      </c>
      <c r="G131" s="87"/>
      <c r="H131" s="87"/>
      <c r="J131" s="87"/>
      <c r="K131" s="87"/>
      <c r="L131" s="132"/>
      <c r="M131" s="170"/>
      <c r="N131" s="87"/>
      <c r="O131" s="87"/>
      <c r="P131" s="87"/>
      <c r="Q131" s="87"/>
      <c r="R131" s="87"/>
      <c r="S131" s="87"/>
      <c r="T131" s="171"/>
      <c r="AT131" s="6" t="s">
        <v>134</v>
      </c>
      <c r="AU131" s="6" t="s">
        <v>21</v>
      </c>
    </row>
    <row r="132" spans="2:51" s="6" customFormat="1" ht="13.5" customHeight="1">
      <c r="B132" s="172"/>
      <c r="C132" s="173"/>
      <c r="D132" s="174" t="s">
        <v>136</v>
      </c>
      <c r="E132" s="173"/>
      <c r="F132" s="175" t="s">
        <v>543</v>
      </c>
      <c r="G132" s="173"/>
      <c r="H132" s="173"/>
      <c r="J132" s="173"/>
      <c r="K132" s="173"/>
      <c r="L132" s="176"/>
      <c r="M132" s="177"/>
      <c r="N132" s="173"/>
      <c r="O132" s="173"/>
      <c r="P132" s="173"/>
      <c r="Q132" s="173"/>
      <c r="R132" s="173"/>
      <c r="S132" s="173"/>
      <c r="T132" s="178"/>
      <c r="AT132" s="179" t="s">
        <v>136</v>
      </c>
      <c r="AU132" s="179" t="s">
        <v>21</v>
      </c>
      <c r="AV132" s="179" t="s">
        <v>21</v>
      </c>
      <c r="AW132" s="179" t="s">
        <v>99</v>
      </c>
      <c r="AX132" s="179" t="s">
        <v>72</v>
      </c>
      <c r="AY132" s="179" t="s">
        <v>125</v>
      </c>
    </row>
    <row r="133" spans="2:51" s="6" customFormat="1" ht="13.5" customHeight="1">
      <c r="B133" s="180"/>
      <c r="C133" s="181"/>
      <c r="D133" s="174" t="s">
        <v>136</v>
      </c>
      <c r="E133" s="181"/>
      <c r="F133" s="182" t="s">
        <v>544</v>
      </c>
      <c r="G133" s="181"/>
      <c r="H133" s="183">
        <v>4.379</v>
      </c>
      <c r="J133" s="181"/>
      <c r="K133" s="181"/>
      <c r="L133" s="184"/>
      <c r="M133" s="185"/>
      <c r="N133" s="181"/>
      <c r="O133" s="181"/>
      <c r="P133" s="181"/>
      <c r="Q133" s="181"/>
      <c r="R133" s="181"/>
      <c r="S133" s="181"/>
      <c r="T133" s="186"/>
      <c r="AT133" s="187" t="s">
        <v>136</v>
      </c>
      <c r="AU133" s="187" t="s">
        <v>21</v>
      </c>
      <c r="AV133" s="187" t="s">
        <v>80</v>
      </c>
      <c r="AW133" s="187" t="s">
        <v>99</v>
      </c>
      <c r="AX133" s="187" t="s">
        <v>21</v>
      </c>
      <c r="AY133" s="187" t="s">
        <v>125</v>
      </c>
    </row>
    <row r="134" spans="2:63" s="145" customFormat="1" ht="38.25" customHeight="1">
      <c r="B134" s="146"/>
      <c r="C134" s="147"/>
      <c r="D134" s="147" t="s">
        <v>71</v>
      </c>
      <c r="E134" s="148" t="s">
        <v>282</v>
      </c>
      <c r="F134" s="148" t="s">
        <v>283</v>
      </c>
      <c r="G134" s="147"/>
      <c r="H134" s="147"/>
      <c r="J134" s="149">
        <f>$BK$134</f>
        <v>0</v>
      </c>
      <c r="K134" s="147"/>
      <c r="L134" s="150"/>
      <c r="M134" s="151"/>
      <c r="N134" s="147"/>
      <c r="O134" s="147"/>
      <c r="P134" s="152">
        <f>SUM($P$135:$P$153)</f>
        <v>0</v>
      </c>
      <c r="Q134" s="147"/>
      <c r="R134" s="152">
        <f>SUM($R$135:$R$153)</f>
        <v>8.176115000000001</v>
      </c>
      <c r="S134" s="147"/>
      <c r="T134" s="153">
        <f>SUM($T$135:$T$153)</f>
        <v>0</v>
      </c>
      <c r="AR134" s="154" t="s">
        <v>21</v>
      </c>
      <c r="AT134" s="154" t="s">
        <v>71</v>
      </c>
      <c r="AU134" s="154" t="s">
        <v>72</v>
      </c>
      <c r="AY134" s="154" t="s">
        <v>125</v>
      </c>
      <c r="BK134" s="155">
        <f>SUM($BK$135:$BK$153)</f>
        <v>0</v>
      </c>
    </row>
    <row r="135" spans="2:65" s="6" customFormat="1" ht="13.5" customHeight="1">
      <c r="B135" s="86"/>
      <c r="C135" s="156" t="s">
        <v>21</v>
      </c>
      <c r="D135" s="156" t="s">
        <v>127</v>
      </c>
      <c r="E135" s="157" t="s">
        <v>292</v>
      </c>
      <c r="F135" s="158" t="s">
        <v>293</v>
      </c>
      <c r="G135" s="159" t="s">
        <v>214</v>
      </c>
      <c r="H135" s="160">
        <v>43.79</v>
      </c>
      <c r="I135" s="161"/>
      <c r="J135" s="162">
        <f>ROUND($I$135*$H$135,2)</f>
        <v>0</v>
      </c>
      <c r="K135" s="158" t="s">
        <v>131</v>
      </c>
      <c r="L135" s="132"/>
      <c r="M135" s="163"/>
      <c r="N135" s="164" t="s">
        <v>43</v>
      </c>
      <c r="O135" s="87"/>
      <c r="P135" s="165">
        <f>$O$135*$H$135</f>
        <v>0</v>
      </c>
      <c r="Q135" s="165">
        <v>0</v>
      </c>
      <c r="R135" s="165">
        <f>$Q$135*$H$135</f>
        <v>0</v>
      </c>
      <c r="S135" s="165">
        <v>0</v>
      </c>
      <c r="T135" s="166">
        <f>$S$135*$H$135</f>
        <v>0</v>
      </c>
      <c r="AR135" s="90" t="s">
        <v>132</v>
      </c>
      <c r="AT135" s="90" t="s">
        <v>127</v>
      </c>
      <c r="AU135" s="90" t="s">
        <v>21</v>
      </c>
      <c r="AY135" s="6" t="s">
        <v>125</v>
      </c>
      <c r="BE135" s="167">
        <f>IF($N$135="základní",$J$135,0)</f>
        <v>0</v>
      </c>
      <c r="BF135" s="167">
        <f>IF($N$135="snížená",$J$135,0)</f>
        <v>0</v>
      </c>
      <c r="BG135" s="167">
        <f>IF($N$135="zákl. přenesená",$J$135,0)</f>
        <v>0</v>
      </c>
      <c r="BH135" s="167">
        <f>IF($N$135="sníž. přenesená",$J$135,0)</f>
        <v>0</v>
      </c>
      <c r="BI135" s="167">
        <f>IF($N$135="nulová",$J$135,0)</f>
        <v>0</v>
      </c>
      <c r="BJ135" s="90" t="s">
        <v>21</v>
      </c>
      <c r="BK135" s="167">
        <f>ROUND($I$135*$H$135,2)</f>
        <v>0</v>
      </c>
      <c r="BL135" s="90" t="s">
        <v>132</v>
      </c>
      <c r="BM135" s="90" t="s">
        <v>545</v>
      </c>
    </row>
    <row r="136" spans="2:47" s="6" customFormat="1" ht="24.75" customHeight="1">
      <c r="B136" s="86"/>
      <c r="C136" s="87"/>
      <c r="D136" s="168" t="s">
        <v>134</v>
      </c>
      <c r="E136" s="87"/>
      <c r="F136" s="169" t="s">
        <v>295</v>
      </c>
      <c r="G136" s="87"/>
      <c r="H136" s="87"/>
      <c r="J136" s="87"/>
      <c r="K136" s="87"/>
      <c r="L136" s="132"/>
      <c r="M136" s="170"/>
      <c r="N136" s="87"/>
      <c r="O136" s="87"/>
      <c r="P136" s="87"/>
      <c r="Q136" s="87"/>
      <c r="R136" s="87"/>
      <c r="S136" s="87"/>
      <c r="T136" s="171"/>
      <c r="AT136" s="6" t="s">
        <v>134</v>
      </c>
      <c r="AU136" s="6" t="s">
        <v>21</v>
      </c>
    </row>
    <row r="137" spans="2:51" s="6" customFormat="1" ht="13.5" customHeight="1">
      <c r="B137" s="172"/>
      <c r="C137" s="173"/>
      <c r="D137" s="174" t="s">
        <v>136</v>
      </c>
      <c r="E137" s="173"/>
      <c r="F137" s="175" t="s">
        <v>546</v>
      </c>
      <c r="G137" s="173"/>
      <c r="H137" s="173"/>
      <c r="J137" s="173"/>
      <c r="K137" s="173"/>
      <c r="L137" s="176"/>
      <c r="M137" s="177"/>
      <c r="N137" s="173"/>
      <c r="O137" s="173"/>
      <c r="P137" s="173"/>
      <c r="Q137" s="173"/>
      <c r="R137" s="173"/>
      <c r="S137" s="173"/>
      <c r="T137" s="178"/>
      <c r="AT137" s="179" t="s">
        <v>136</v>
      </c>
      <c r="AU137" s="179" t="s">
        <v>21</v>
      </c>
      <c r="AV137" s="179" t="s">
        <v>21</v>
      </c>
      <c r="AW137" s="179" t="s">
        <v>99</v>
      </c>
      <c r="AX137" s="179" t="s">
        <v>72</v>
      </c>
      <c r="AY137" s="179" t="s">
        <v>125</v>
      </c>
    </row>
    <row r="138" spans="2:51" s="6" customFormat="1" ht="13.5" customHeight="1">
      <c r="B138" s="180"/>
      <c r="C138" s="181"/>
      <c r="D138" s="174" t="s">
        <v>136</v>
      </c>
      <c r="E138" s="181"/>
      <c r="F138" s="182" t="s">
        <v>547</v>
      </c>
      <c r="G138" s="181"/>
      <c r="H138" s="183">
        <v>43.79</v>
      </c>
      <c r="J138" s="181"/>
      <c r="K138" s="181"/>
      <c r="L138" s="184"/>
      <c r="M138" s="185"/>
      <c r="N138" s="181"/>
      <c r="O138" s="181"/>
      <c r="P138" s="181"/>
      <c r="Q138" s="181"/>
      <c r="R138" s="181"/>
      <c r="S138" s="181"/>
      <c r="T138" s="186"/>
      <c r="AT138" s="187" t="s">
        <v>136</v>
      </c>
      <c r="AU138" s="187" t="s">
        <v>21</v>
      </c>
      <c r="AV138" s="187" t="s">
        <v>80</v>
      </c>
      <c r="AW138" s="187" t="s">
        <v>99</v>
      </c>
      <c r="AX138" s="187" t="s">
        <v>21</v>
      </c>
      <c r="AY138" s="187" t="s">
        <v>125</v>
      </c>
    </row>
    <row r="139" spans="2:65" s="6" customFormat="1" ht="13.5" customHeight="1">
      <c r="B139" s="86"/>
      <c r="C139" s="188" t="s">
        <v>80</v>
      </c>
      <c r="D139" s="188" t="s">
        <v>199</v>
      </c>
      <c r="E139" s="189" t="s">
        <v>548</v>
      </c>
      <c r="F139" s="190" t="s">
        <v>549</v>
      </c>
      <c r="G139" s="191" t="s">
        <v>300</v>
      </c>
      <c r="H139" s="192">
        <v>17</v>
      </c>
      <c r="I139" s="193"/>
      <c r="J139" s="194">
        <f>ROUND($I$139*$H$139,2)</f>
        <v>0</v>
      </c>
      <c r="K139" s="190" t="s">
        <v>131</v>
      </c>
      <c r="L139" s="195"/>
      <c r="M139" s="196"/>
      <c r="N139" s="197" t="s">
        <v>43</v>
      </c>
      <c r="O139" s="87"/>
      <c r="P139" s="165">
        <f>$O$139*$H$139</f>
        <v>0</v>
      </c>
      <c r="Q139" s="165">
        <v>0.0018</v>
      </c>
      <c r="R139" s="165">
        <f>$Q$139*$H$139</f>
        <v>0.0306</v>
      </c>
      <c r="S139" s="165">
        <v>0</v>
      </c>
      <c r="T139" s="166">
        <f>$S$139*$H$139</f>
        <v>0</v>
      </c>
      <c r="AR139" s="90" t="s">
        <v>202</v>
      </c>
      <c r="AT139" s="90" t="s">
        <v>199</v>
      </c>
      <c r="AU139" s="90" t="s">
        <v>21</v>
      </c>
      <c r="AY139" s="6" t="s">
        <v>125</v>
      </c>
      <c r="BE139" s="167">
        <f>IF($N$139="základní",$J$139,0)</f>
        <v>0</v>
      </c>
      <c r="BF139" s="167">
        <f>IF($N$139="snížená",$J$139,0)</f>
        <v>0</v>
      </c>
      <c r="BG139" s="167">
        <f>IF($N$139="zákl. přenesená",$J$139,0)</f>
        <v>0</v>
      </c>
      <c r="BH139" s="167">
        <f>IF($N$139="sníž. přenesená",$J$139,0)</f>
        <v>0</v>
      </c>
      <c r="BI139" s="167">
        <f>IF($N$139="nulová",$J$139,0)</f>
        <v>0</v>
      </c>
      <c r="BJ139" s="90" t="s">
        <v>21</v>
      </c>
      <c r="BK139" s="167">
        <f>ROUND($I$139*$H$139,2)</f>
        <v>0</v>
      </c>
      <c r="BL139" s="90" t="s">
        <v>132</v>
      </c>
      <c r="BM139" s="90" t="s">
        <v>550</v>
      </c>
    </row>
    <row r="140" spans="2:47" s="6" customFormat="1" ht="14.25" customHeight="1">
      <c r="B140" s="86"/>
      <c r="C140" s="87"/>
      <c r="D140" s="168" t="s">
        <v>134</v>
      </c>
      <c r="E140" s="87"/>
      <c r="F140" s="169" t="s">
        <v>551</v>
      </c>
      <c r="G140" s="87"/>
      <c r="H140" s="87"/>
      <c r="J140" s="87"/>
      <c r="K140" s="87"/>
      <c r="L140" s="132"/>
      <c r="M140" s="170"/>
      <c r="N140" s="87"/>
      <c r="O140" s="87"/>
      <c r="P140" s="87"/>
      <c r="Q140" s="87"/>
      <c r="R140" s="87"/>
      <c r="S140" s="87"/>
      <c r="T140" s="171"/>
      <c r="AT140" s="6" t="s">
        <v>134</v>
      </c>
      <c r="AU140" s="6" t="s">
        <v>21</v>
      </c>
    </row>
    <row r="141" spans="2:51" s="6" customFormat="1" ht="13.5" customHeight="1">
      <c r="B141" s="172"/>
      <c r="C141" s="173"/>
      <c r="D141" s="174" t="s">
        <v>136</v>
      </c>
      <c r="E141" s="173"/>
      <c r="F141" s="175" t="s">
        <v>552</v>
      </c>
      <c r="G141" s="173"/>
      <c r="H141" s="173"/>
      <c r="J141" s="173"/>
      <c r="K141" s="173"/>
      <c r="L141" s="176"/>
      <c r="M141" s="177"/>
      <c r="N141" s="173"/>
      <c r="O141" s="173"/>
      <c r="P141" s="173"/>
      <c r="Q141" s="173"/>
      <c r="R141" s="173"/>
      <c r="S141" s="173"/>
      <c r="T141" s="178"/>
      <c r="AT141" s="179" t="s">
        <v>136</v>
      </c>
      <c r="AU141" s="179" t="s">
        <v>21</v>
      </c>
      <c r="AV141" s="179" t="s">
        <v>21</v>
      </c>
      <c r="AW141" s="179" t="s">
        <v>99</v>
      </c>
      <c r="AX141" s="179" t="s">
        <v>72</v>
      </c>
      <c r="AY141" s="179" t="s">
        <v>125</v>
      </c>
    </row>
    <row r="142" spans="2:51" s="6" customFormat="1" ht="13.5" customHeight="1">
      <c r="B142" s="180"/>
      <c r="C142" s="181"/>
      <c r="D142" s="174" t="s">
        <v>136</v>
      </c>
      <c r="E142" s="181"/>
      <c r="F142" s="182" t="s">
        <v>553</v>
      </c>
      <c r="G142" s="181"/>
      <c r="H142" s="183">
        <v>17</v>
      </c>
      <c r="J142" s="181"/>
      <c r="K142" s="181"/>
      <c r="L142" s="184"/>
      <c r="M142" s="185"/>
      <c r="N142" s="181"/>
      <c r="O142" s="181"/>
      <c r="P142" s="181"/>
      <c r="Q142" s="181"/>
      <c r="R142" s="181"/>
      <c r="S142" s="181"/>
      <c r="T142" s="186"/>
      <c r="AT142" s="187" t="s">
        <v>136</v>
      </c>
      <c r="AU142" s="187" t="s">
        <v>21</v>
      </c>
      <c r="AV142" s="187" t="s">
        <v>80</v>
      </c>
      <c r="AW142" s="187" t="s">
        <v>99</v>
      </c>
      <c r="AX142" s="187" t="s">
        <v>21</v>
      </c>
      <c r="AY142" s="187" t="s">
        <v>125</v>
      </c>
    </row>
    <row r="143" spans="2:65" s="6" customFormat="1" ht="13.5" customHeight="1">
      <c r="B143" s="86"/>
      <c r="C143" s="156" t="s">
        <v>146</v>
      </c>
      <c r="D143" s="156" t="s">
        <v>127</v>
      </c>
      <c r="E143" s="157" t="s">
        <v>554</v>
      </c>
      <c r="F143" s="158" t="s">
        <v>555</v>
      </c>
      <c r="G143" s="159" t="s">
        <v>300</v>
      </c>
      <c r="H143" s="160">
        <v>17</v>
      </c>
      <c r="I143" s="161"/>
      <c r="J143" s="162">
        <f>ROUND($I$143*$H$143,2)</f>
        <v>0</v>
      </c>
      <c r="K143" s="158" t="s">
        <v>131</v>
      </c>
      <c r="L143" s="132"/>
      <c r="M143" s="163"/>
      <c r="N143" s="164" t="s">
        <v>43</v>
      </c>
      <c r="O143" s="87"/>
      <c r="P143" s="165">
        <f>$O$143*$H$143</f>
        <v>0</v>
      </c>
      <c r="Q143" s="165">
        <v>0.43786</v>
      </c>
      <c r="R143" s="165">
        <f>$Q$143*$H$143</f>
        <v>7.44362</v>
      </c>
      <c r="S143" s="165">
        <v>0</v>
      </c>
      <c r="T143" s="166">
        <f>$S$143*$H$143</f>
        <v>0</v>
      </c>
      <c r="AR143" s="90" t="s">
        <v>132</v>
      </c>
      <c r="AT143" s="90" t="s">
        <v>127</v>
      </c>
      <c r="AU143" s="90" t="s">
        <v>21</v>
      </c>
      <c r="AY143" s="6" t="s">
        <v>125</v>
      </c>
      <c r="BE143" s="167">
        <f>IF($N$143="základní",$J$143,0)</f>
        <v>0</v>
      </c>
      <c r="BF143" s="167">
        <f>IF($N$143="snížená",$J$143,0)</f>
        <v>0</v>
      </c>
      <c r="BG143" s="167">
        <f>IF($N$143="zákl. přenesená",$J$143,0)</f>
        <v>0</v>
      </c>
      <c r="BH143" s="167">
        <f>IF($N$143="sníž. přenesená",$J$143,0)</f>
        <v>0</v>
      </c>
      <c r="BI143" s="167">
        <f>IF($N$143="nulová",$J$143,0)</f>
        <v>0</v>
      </c>
      <c r="BJ143" s="90" t="s">
        <v>21</v>
      </c>
      <c r="BK143" s="167">
        <f>ROUND($I$143*$H$143,2)</f>
        <v>0</v>
      </c>
      <c r="BL143" s="90" t="s">
        <v>132</v>
      </c>
      <c r="BM143" s="90" t="s">
        <v>556</v>
      </c>
    </row>
    <row r="144" spans="2:47" s="6" customFormat="1" ht="24.75" customHeight="1">
      <c r="B144" s="86"/>
      <c r="C144" s="87"/>
      <c r="D144" s="168" t="s">
        <v>134</v>
      </c>
      <c r="E144" s="87"/>
      <c r="F144" s="169" t="s">
        <v>557</v>
      </c>
      <c r="G144" s="87"/>
      <c r="H144" s="87"/>
      <c r="J144" s="87"/>
      <c r="K144" s="87"/>
      <c r="L144" s="132"/>
      <c r="M144" s="170"/>
      <c r="N144" s="87"/>
      <c r="O144" s="87"/>
      <c r="P144" s="87"/>
      <c r="Q144" s="87"/>
      <c r="R144" s="87"/>
      <c r="S144" s="87"/>
      <c r="T144" s="171"/>
      <c r="AT144" s="6" t="s">
        <v>134</v>
      </c>
      <c r="AU144" s="6" t="s">
        <v>21</v>
      </c>
    </row>
    <row r="145" spans="2:51" s="6" customFormat="1" ht="13.5" customHeight="1">
      <c r="B145" s="172"/>
      <c r="C145" s="173"/>
      <c r="D145" s="174" t="s">
        <v>136</v>
      </c>
      <c r="E145" s="173"/>
      <c r="F145" s="175" t="s">
        <v>558</v>
      </c>
      <c r="G145" s="173"/>
      <c r="H145" s="173"/>
      <c r="J145" s="173"/>
      <c r="K145" s="173"/>
      <c r="L145" s="176"/>
      <c r="M145" s="177"/>
      <c r="N145" s="173"/>
      <c r="O145" s="173"/>
      <c r="P145" s="173"/>
      <c r="Q145" s="173"/>
      <c r="R145" s="173"/>
      <c r="S145" s="173"/>
      <c r="T145" s="178"/>
      <c r="AT145" s="179" t="s">
        <v>136</v>
      </c>
      <c r="AU145" s="179" t="s">
        <v>21</v>
      </c>
      <c r="AV145" s="179" t="s">
        <v>21</v>
      </c>
      <c r="AW145" s="179" t="s">
        <v>99</v>
      </c>
      <c r="AX145" s="179" t="s">
        <v>72</v>
      </c>
      <c r="AY145" s="179" t="s">
        <v>125</v>
      </c>
    </row>
    <row r="146" spans="2:51" s="6" customFormat="1" ht="13.5" customHeight="1">
      <c r="B146" s="180"/>
      <c r="C146" s="181"/>
      <c r="D146" s="174" t="s">
        <v>136</v>
      </c>
      <c r="E146" s="181"/>
      <c r="F146" s="182" t="s">
        <v>553</v>
      </c>
      <c r="G146" s="181"/>
      <c r="H146" s="183">
        <v>17</v>
      </c>
      <c r="J146" s="181"/>
      <c r="K146" s="181"/>
      <c r="L146" s="184"/>
      <c r="M146" s="185"/>
      <c r="N146" s="181"/>
      <c r="O146" s="181"/>
      <c r="P146" s="181"/>
      <c r="Q146" s="181"/>
      <c r="R146" s="181"/>
      <c r="S146" s="181"/>
      <c r="T146" s="186"/>
      <c r="AT146" s="187" t="s">
        <v>136</v>
      </c>
      <c r="AU146" s="187" t="s">
        <v>21</v>
      </c>
      <c r="AV146" s="187" t="s">
        <v>80</v>
      </c>
      <c r="AW146" s="187" t="s">
        <v>99</v>
      </c>
      <c r="AX146" s="187" t="s">
        <v>21</v>
      </c>
      <c r="AY146" s="187" t="s">
        <v>125</v>
      </c>
    </row>
    <row r="147" spans="2:65" s="6" customFormat="1" ht="13.5" customHeight="1">
      <c r="B147" s="86"/>
      <c r="C147" s="188" t="s">
        <v>132</v>
      </c>
      <c r="D147" s="188" t="s">
        <v>199</v>
      </c>
      <c r="E147" s="189" t="s">
        <v>559</v>
      </c>
      <c r="F147" s="190" t="s">
        <v>560</v>
      </c>
      <c r="G147" s="191" t="s">
        <v>300</v>
      </c>
      <c r="H147" s="192">
        <v>17</v>
      </c>
      <c r="I147" s="193"/>
      <c r="J147" s="194">
        <f>ROUND($I$147*$H$147,2)</f>
        <v>0</v>
      </c>
      <c r="K147" s="190" t="s">
        <v>131</v>
      </c>
      <c r="L147" s="195"/>
      <c r="M147" s="196"/>
      <c r="N147" s="197" t="s">
        <v>43</v>
      </c>
      <c r="O147" s="87"/>
      <c r="P147" s="165">
        <f>$O$147*$H$147</f>
        <v>0</v>
      </c>
      <c r="Q147" s="165">
        <v>0.04</v>
      </c>
      <c r="R147" s="165">
        <f>$Q$147*$H$147</f>
        <v>0.68</v>
      </c>
      <c r="S147" s="165">
        <v>0</v>
      </c>
      <c r="T147" s="166">
        <f>$S$147*$H$147</f>
        <v>0</v>
      </c>
      <c r="AR147" s="90" t="s">
        <v>202</v>
      </c>
      <c r="AT147" s="90" t="s">
        <v>199</v>
      </c>
      <c r="AU147" s="90" t="s">
        <v>21</v>
      </c>
      <c r="AY147" s="6" t="s">
        <v>125</v>
      </c>
      <c r="BE147" s="167">
        <f>IF($N$147="základní",$J$147,0)</f>
        <v>0</v>
      </c>
      <c r="BF147" s="167">
        <f>IF($N$147="snížená",$J$147,0)</f>
        <v>0</v>
      </c>
      <c r="BG147" s="167">
        <f>IF($N$147="zákl. přenesená",$J$147,0)</f>
        <v>0</v>
      </c>
      <c r="BH147" s="167">
        <f>IF($N$147="sníž. přenesená",$J$147,0)</f>
        <v>0</v>
      </c>
      <c r="BI147" s="167">
        <f>IF($N$147="nulová",$J$147,0)</f>
        <v>0</v>
      </c>
      <c r="BJ147" s="90" t="s">
        <v>21</v>
      </c>
      <c r="BK147" s="167">
        <f>ROUND($I$147*$H$147,2)</f>
        <v>0</v>
      </c>
      <c r="BL147" s="90" t="s">
        <v>132</v>
      </c>
      <c r="BM147" s="90" t="s">
        <v>561</v>
      </c>
    </row>
    <row r="148" spans="2:47" s="6" customFormat="1" ht="24.75" customHeight="1">
      <c r="B148" s="86"/>
      <c r="C148" s="87"/>
      <c r="D148" s="168" t="s">
        <v>134</v>
      </c>
      <c r="E148" s="87"/>
      <c r="F148" s="169" t="s">
        <v>562</v>
      </c>
      <c r="G148" s="87"/>
      <c r="H148" s="87"/>
      <c r="J148" s="87"/>
      <c r="K148" s="87"/>
      <c r="L148" s="132"/>
      <c r="M148" s="170"/>
      <c r="N148" s="87"/>
      <c r="O148" s="87"/>
      <c r="P148" s="87"/>
      <c r="Q148" s="87"/>
      <c r="R148" s="87"/>
      <c r="S148" s="87"/>
      <c r="T148" s="171"/>
      <c r="AT148" s="6" t="s">
        <v>134</v>
      </c>
      <c r="AU148" s="6" t="s">
        <v>21</v>
      </c>
    </row>
    <row r="149" spans="2:65" s="6" customFormat="1" ht="13.5" customHeight="1">
      <c r="B149" s="86"/>
      <c r="C149" s="188" t="s">
        <v>160</v>
      </c>
      <c r="D149" s="188" t="s">
        <v>199</v>
      </c>
      <c r="E149" s="189" t="s">
        <v>563</v>
      </c>
      <c r="F149" s="190" t="s">
        <v>564</v>
      </c>
      <c r="G149" s="191" t="s">
        <v>214</v>
      </c>
      <c r="H149" s="192">
        <v>43.79</v>
      </c>
      <c r="I149" s="193"/>
      <c r="J149" s="194">
        <f>ROUND($I$149*$H$149,2)</f>
        <v>0</v>
      </c>
      <c r="K149" s="190" t="s">
        <v>131</v>
      </c>
      <c r="L149" s="195"/>
      <c r="M149" s="196"/>
      <c r="N149" s="197" t="s">
        <v>43</v>
      </c>
      <c r="O149" s="87"/>
      <c r="P149" s="165">
        <f>$O$149*$H$149</f>
        <v>0</v>
      </c>
      <c r="Q149" s="165">
        <v>0.0005</v>
      </c>
      <c r="R149" s="165">
        <f>$Q$149*$H$149</f>
        <v>0.021895</v>
      </c>
      <c r="S149" s="165">
        <v>0</v>
      </c>
      <c r="T149" s="166">
        <f>$S$149*$H$149</f>
        <v>0</v>
      </c>
      <c r="AR149" s="90" t="s">
        <v>202</v>
      </c>
      <c r="AT149" s="90" t="s">
        <v>199</v>
      </c>
      <c r="AU149" s="90" t="s">
        <v>21</v>
      </c>
      <c r="AY149" s="6" t="s">
        <v>125</v>
      </c>
      <c r="BE149" s="167">
        <f>IF($N$149="základní",$J$149,0)</f>
        <v>0</v>
      </c>
      <c r="BF149" s="167">
        <f>IF($N$149="snížená",$J$149,0)</f>
        <v>0</v>
      </c>
      <c r="BG149" s="167">
        <f>IF($N$149="zákl. přenesená",$J$149,0)</f>
        <v>0</v>
      </c>
      <c r="BH149" s="167">
        <f>IF($N$149="sníž. přenesená",$J$149,0)</f>
        <v>0</v>
      </c>
      <c r="BI149" s="167">
        <f>IF($N$149="nulová",$J$149,0)</f>
        <v>0</v>
      </c>
      <c r="BJ149" s="90" t="s">
        <v>21</v>
      </c>
      <c r="BK149" s="167">
        <f>ROUND($I$149*$H$149,2)</f>
        <v>0</v>
      </c>
      <c r="BL149" s="90" t="s">
        <v>132</v>
      </c>
      <c r="BM149" s="90" t="s">
        <v>565</v>
      </c>
    </row>
    <row r="150" spans="2:47" s="6" customFormat="1" ht="24.75" customHeight="1">
      <c r="B150" s="86"/>
      <c r="C150" s="87"/>
      <c r="D150" s="168" t="s">
        <v>134</v>
      </c>
      <c r="E150" s="87"/>
      <c r="F150" s="169" t="s">
        <v>566</v>
      </c>
      <c r="G150" s="87"/>
      <c r="H150" s="87"/>
      <c r="J150" s="87"/>
      <c r="K150" s="87"/>
      <c r="L150" s="132"/>
      <c r="M150" s="170"/>
      <c r="N150" s="87"/>
      <c r="O150" s="87"/>
      <c r="P150" s="87"/>
      <c r="Q150" s="87"/>
      <c r="R150" s="87"/>
      <c r="S150" s="87"/>
      <c r="T150" s="171"/>
      <c r="AT150" s="6" t="s">
        <v>134</v>
      </c>
      <c r="AU150" s="6" t="s">
        <v>21</v>
      </c>
    </row>
    <row r="151" spans="2:47" s="6" customFormat="1" ht="28.5" customHeight="1">
      <c r="B151" s="86"/>
      <c r="C151" s="87"/>
      <c r="D151" s="174" t="s">
        <v>567</v>
      </c>
      <c r="E151" s="87"/>
      <c r="F151" s="203" t="s">
        <v>568</v>
      </c>
      <c r="G151" s="87"/>
      <c r="H151" s="87"/>
      <c r="J151" s="87"/>
      <c r="K151" s="87"/>
      <c r="L151" s="132"/>
      <c r="M151" s="170"/>
      <c r="N151" s="87"/>
      <c r="O151" s="87"/>
      <c r="P151" s="87"/>
      <c r="Q151" s="87"/>
      <c r="R151" s="87"/>
      <c r="S151" s="87"/>
      <c r="T151" s="171"/>
      <c r="AT151" s="6" t="s">
        <v>567</v>
      </c>
      <c r="AU151" s="6" t="s">
        <v>21</v>
      </c>
    </row>
    <row r="152" spans="2:51" s="6" customFormat="1" ht="13.5" customHeight="1">
      <c r="B152" s="172"/>
      <c r="C152" s="173"/>
      <c r="D152" s="174" t="s">
        <v>136</v>
      </c>
      <c r="E152" s="173"/>
      <c r="F152" s="175" t="s">
        <v>569</v>
      </c>
      <c r="G152" s="173"/>
      <c r="H152" s="173"/>
      <c r="J152" s="173"/>
      <c r="K152" s="173"/>
      <c r="L152" s="176"/>
      <c r="M152" s="177"/>
      <c r="N152" s="173"/>
      <c r="O152" s="173"/>
      <c r="P152" s="173"/>
      <c r="Q152" s="173"/>
      <c r="R152" s="173"/>
      <c r="S152" s="173"/>
      <c r="T152" s="178"/>
      <c r="AT152" s="179" t="s">
        <v>136</v>
      </c>
      <c r="AU152" s="179" t="s">
        <v>21</v>
      </c>
      <c r="AV152" s="179" t="s">
        <v>21</v>
      </c>
      <c r="AW152" s="179" t="s">
        <v>99</v>
      </c>
      <c r="AX152" s="179" t="s">
        <v>72</v>
      </c>
      <c r="AY152" s="179" t="s">
        <v>125</v>
      </c>
    </row>
    <row r="153" spans="2:51" s="6" customFormat="1" ht="13.5" customHeight="1">
      <c r="B153" s="180"/>
      <c r="C153" s="181"/>
      <c r="D153" s="174" t="s">
        <v>136</v>
      </c>
      <c r="E153" s="181"/>
      <c r="F153" s="182" t="s">
        <v>570</v>
      </c>
      <c r="G153" s="181"/>
      <c r="H153" s="183">
        <v>43.79</v>
      </c>
      <c r="J153" s="181"/>
      <c r="K153" s="181"/>
      <c r="L153" s="184"/>
      <c r="M153" s="204"/>
      <c r="N153" s="205"/>
      <c r="O153" s="205"/>
      <c r="P153" s="205"/>
      <c r="Q153" s="205"/>
      <c r="R153" s="205"/>
      <c r="S153" s="205"/>
      <c r="T153" s="206"/>
      <c r="AT153" s="187" t="s">
        <v>136</v>
      </c>
      <c r="AU153" s="187" t="s">
        <v>21</v>
      </c>
      <c r="AV153" s="187" t="s">
        <v>80</v>
      </c>
      <c r="AW153" s="187" t="s">
        <v>99</v>
      </c>
      <c r="AX153" s="187" t="s">
        <v>21</v>
      </c>
      <c r="AY153" s="187" t="s">
        <v>125</v>
      </c>
    </row>
    <row r="154" spans="2:12" s="6" customFormat="1" ht="7.5" customHeight="1">
      <c r="B154" s="106"/>
      <c r="C154" s="107"/>
      <c r="D154" s="107"/>
      <c r="E154" s="107"/>
      <c r="F154" s="107"/>
      <c r="G154" s="107"/>
      <c r="H154" s="107"/>
      <c r="I154" s="108"/>
      <c r="J154" s="107"/>
      <c r="K154" s="107"/>
      <c r="L154" s="132"/>
    </row>
    <row r="243" s="2" customFormat="1" ht="12" customHeight="1"/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221" customFormat="1" ht="45" customHeight="1">
      <c r="B3" s="219"/>
      <c r="C3" s="334" t="s">
        <v>578</v>
      </c>
      <c r="D3" s="334"/>
      <c r="E3" s="334"/>
      <c r="F3" s="334"/>
      <c r="G3" s="334"/>
      <c r="H3" s="334"/>
      <c r="I3" s="334"/>
      <c r="J3" s="334"/>
      <c r="K3" s="220"/>
    </row>
    <row r="4" spans="2:11" ht="25.5" customHeight="1">
      <c r="B4" s="222"/>
      <c r="C4" s="339" t="s">
        <v>579</v>
      </c>
      <c r="D4" s="339"/>
      <c r="E4" s="339"/>
      <c r="F4" s="339"/>
      <c r="G4" s="339"/>
      <c r="H4" s="339"/>
      <c r="I4" s="339"/>
      <c r="J4" s="339"/>
      <c r="K4" s="223"/>
    </row>
    <row r="5" spans="2:1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ht="15" customHeight="1">
      <c r="B6" s="222"/>
      <c r="C6" s="336" t="s">
        <v>580</v>
      </c>
      <c r="D6" s="336"/>
      <c r="E6" s="336"/>
      <c r="F6" s="336"/>
      <c r="G6" s="336"/>
      <c r="H6" s="336"/>
      <c r="I6" s="336"/>
      <c r="J6" s="336"/>
      <c r="K6" s="223"/>
    </row>
    <row r="7" spans="2:11" ht="15" customHeight="1">
      <c r="B7" s="226"/>
      <c r="C7" s="336" t="s">
        <v>581</v>
      </c>
      <c r="D7" s="336"/>
      <c r="E7" s="336"/>
      <c r="F7" s="336"/>
      <c r="G7" s="336"/>
      <c r="H7" s="336"/>
      <c r="I7" s="336"/>
      <c r="J7" s="336"/>
      <c r="K7" s="223"/>
    </row>
    <row r="8" spans="2:1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ht="15" customHeight="1">
      <c r="B9" s="226"/>
      <c r="C9" s="336" t="s">
        <v>582</v>
      </c>
      <c r="D9" s="336"/>
      <c r="E9" s="336"/>
      <c r="F9" s="336"/>
      <c r="G9" s="336"/>
      <c r="H9" s="336"/>
      <c r="I9" s="336"/>
      <c r="J9" s="336"/>
      <c r="K9" s="223"/>
    </row>
    <row r="10" spans="2:11" ht="15" customHeight="1">
      <c r="B10" s="226"/>
      <c r="C10" s="225"/>
      <c r="D10" s="336" t="s">
        <v>583</v>
      </c>
      <c r="E10" s="336"/>
      <c r="F10" s="336"/>
      <c r="G10" s="336"/>
      <c r="H10" s="336"/>
      <c r="I10" s="336"/>
      <c r="J10" s="336"/>
      <c r="K10" s="223"/>
    </row>
    <row r="11" spans="2:11" ht="15" customHeight="1">
      <c r="B11" s="226"/>
      <c r="C11" s="227"/>
      <c r="D11" s="336" t="s">
        <v>584</v>
      </c>
      <c r="E11" s="336"/>
      <c r="F11" s="336"/>
      <c r="G11" s="336"/>
      <c r="H11" s="336"/>
      <c r="I11" s="336"/>
      <c r="J11" s="336"/>
      <c r="K11" s="223"/>
    </row>
    <row r="12" spans="2:11" ht="12.75" customHeight="1">
      <c r="B12" s="226"/>
      <c r="C12" s="227"/>
      <c r="D12" s="227"/>
      <c r="E12" s="227"/>
      <c r="F12" s="227"/>
      <c r="G12" s="227"/>
      <c r="H12" s="227"/>
      <c r="I12" s="227"/>
      <c r="J12" s="227"/>
      <c r="K12" s="223"/>
    </row>
    <row r="13" spans="2:11" ht="15" customHeight="1">
      <c r="B13" s="226"/>
      <c r="C13" s="227"/>
      <c r="D13" s="336" t="s">
        <v>585</v>
      </c>
      <c r="E13" s="336"/>
      <c r="F13" s="336"/>
      <c r="G13" s="336"/>
      <c r="H13" s="336"/>
      <c r="I13" s="336"/>
      <c r="J13" s="336"/>
      <c r="K13" s="223"/>
    </row>
    <row r="14" spans="2:11" ht="15" customHeight="1">
      <c r="B14" s="226"/>
      <c r="C14" s="227"/>
      <c r="D14" s="336" t="s">
        <v>586</v>
      </c>
      <c r="E14" s="336"/>
      <c r="F14" s="336"/>
      <c r="G14" s="336"/>
      <c r="H14" s="336"/>
      <c r="I14" s="336"/>
      <c r="J14" s="336"/>
      <c r="K14" s="223"/>
    </row>
    <row r="15" spans="2:11" ht="15" customHeight="1">
      <c r="B15" s="226"/>
      <c r="C15" s="227"/>
      <c r="D15" s="336" t="s">
        <v>587</v>
      </c>
      <c r="E15" s="336"/>
      <c r="F15" s="336"/>
      <c r="G15" s="336"/>
      <c r="H15" s="336"/>
      <c r="I15" s="336"/>
      <c r="J15" s="336"/>
      <c r="K15" s="223"/>
    </row>
    <row r="16" spans="2:11" ht="15" customHeight="1">
      <c r="B16" s="226"/>
      <c r="C16" s="227"/>
      <c r="D16" s="227"/>
      <c r="E16" s="228" t="s">
        <v>78</v>
      </c>
      <c r="F16" s="336" t="s">
        <v>588</v>
      </c>
      <c r="G16" s="336"/>
      <c r="H16" s="336"/>
      <c r="I16" s="336"/>
      <c r="J16" s="336"/>
      <c r="K16" s="223"/>
    </row>
    <row r="17" spans="2:11" ht="15" customHeight="1">
      <c r="B17" s="226"/>
      <c r="C17" s="227"/>
      <c r="D17" s="227"/>
      <c r="E17" s="228" t="s">
        <v>589</v>
      </c>
      <c r="F17" s="336" t="s">
        <v>590</v>
      </c>
      <c r="G17" s="336"/>
      <c r="H17" s="336"/>
      <c r="I17" s="336"/>
      <c r="J17" s="336"/>
      <c r="K17" s="223"/>
    </row>
    <row r="18" spans="2:11" ht="15" customHeight="1">
      <c r="B18" s="226"/>
      <c r="C18" s="227"/>
      <c r="D18" s="227"/>
      <c r="E18" s="228" t="s">
        <v>591</v>
      </c>
      <c r="F18" s="336" t="s">
        <v>592</v>
      </c>
      <c r="G18" s="336"/>
      <c r="H18" s="336"/>
      <c r="I18" s="336"/>
      <c r="J18" s="336"/>
      <c r="K18" s="223"/>
    </row>
    <row r="19" spans="2:11" ht="15" customHeight="1">
      <c r="B19" s="226"/>
      <c r="C19" s="227"/>
      <c r="D19" s="227"/>
      <c r="E19" s="228" t="s">
        <v>593</v>
      </c>
      <c r="F19" s="336" t="s">
        <v>594</v>
      </c>
      <c r="G19" s="336"/>
      <c r="H19" s="336"/>
      <c r="I19" s="336"/>
      <c r="J19" s="336"/>
      <c r="K19" s="223"/>
    </row>
    <row r="20" spans="2:11" ht="15" customHeight="1">
      <c r="B20" s="226"/>
      <c r="C20" s="227"/>
      <c r="D20" s="227"/>
      <c r="E20" s="228" t="s">
        <v>595</v>
      </c>
      <c r="F20" s="336" t="s">
        <v>596</v>
      </c>
      <c r="G20" s="336"/>
      <c r="H20" s="336"/>
      <c r="I20" s="336"/>
      <c r="J20" s="336"/>
      <c r="K20" s="223"/>
    </row>
    <row r="21" spans="2:11" ht="15" customHeight="1">
      <c r="B21" s="226"/>
      <c r="C21" s="227"/>
      <c r="D21" s="227"/>
      <c r="E21" s="228" t="s">
        <v>597</v>
      </c>
      <c r="F21" s="336" t="s">
        <v>598</v>
      </c>
      <c r="G21" s="336"/>
      <c r="H21" s="336"/>
      <c r="I21" s="336"/>
      <c r="J21" s="336"/>
      <c r="K21" s="223"/>
    </row>
    <row r="22" spans="2:11" ht="12.75" customHeight="1">
      <c r="B22" s="226"/>
      <c r="C22" s="227"/>
      <c r="D22" s="227"/>
      <c r="E22" s="227"/>
      <c r="F22" s="227"/>
      <c r="G22" s="227"/>
      <c r="H22" s="227"/>
      <c r="I22" s="227"/>
      <c r="J22" s="227"/>
      <c r="K22" s="223"/>
    </row>
    <row r="23" spans="2:11" ht="15" customHeight="1">
      <c r="B23" s="226"/>
      <c r="C23" s="336" t="s">
        <v>599</v>
      </c>
      <c r="D23" s="336"/>
      <c r="E23" s="336"/>
      <c r="F23" s="336"/>
      <c r="G23" s="336"/>
      <c r="H23" s="336"/>
      <c r="I23" s="336"/>
      <c r="J23" s="336"/>
      <c r="K23" s="223"/>
    </row>
    <row r="24" spans="2:11" ht="15" customHeight="1">
      <c r="B24" s="226"/>
      <c r="C24" s="336" t="s">
        <v>600</v>
      </c>
      <c r="D24" s="336"/>
      <c r="E24" s="336"/>
      <c r="F24" s="336"/>
      <c r="G24" s="336"/>
      <c r="H24" s="336"/>
      <c r="I24" s="336"/>
      <c r="J24" s="336"/>
      <c r="K24" s="223"/>
    </row>
    <row r="25" spans="2:11" ht="15" customHeight="1">
      <c r="B25" s="226"/>
      <c r="C25" s="225"/>
      <c r="D25" s="336" t="s">
        <v>601</v>
      </c>
      <c r="E25" s="336"/>
      <c r="F25" s="336"/>
      <c r="G25" s="336"/>
      <c r="H25" s="336"/>
      <c r="I25" s="336"/>
      <c r="J25" s="336"/>
      <c r="K25" s="223"/>
    </row>
    <row r="26" spans="2:11" ht="15" customHeight="1">
      <c r="B26" s="226"/>
      <c r="C26" s="227"/>
      <c r="D26" s="336" t="s">
        <v>602</v>
      </c>
      <c r="E26" s="336"/>
      <c r="F26" s="336"/>
      <c r="G26" s="336"/>
      <c r="H26" s="336"/>
      <c r="I26" s="336"/>
      <c r="J26" s="336"/>
      <c r="K26" s="223"/>
    </row>
    <row r="27" spans="2:11" ht="12.75" customHeight="1">
      <c r="B27" s="226"/>
      <c r="C27" s="227"/>
      <c r="D27" s="227"/>
      <c r="E27" s="227"/>
      <c r="F27" s="227"/>
      <c r="G27" s="227"/>
      <c r="H27" s="227"/>
      <c r="I27" s="227"/>
      <c r="J27" s="227"/>
      <c r="K27" s="223"/>
    </row>
    <row r="28" spans="2:11" ht="15" customHeight="1">
      <c r="B28" s="226"/>
      <c r="C28" s="227"/>
      <c r="D28" s="336" t="s">
        <v>603</v>
      </c>
      <c r="E28" s="336"/>
      <c r="F28" s="336"/>
      <c r="G28" s="336"/>
      <c r="H28" s="336"/>
      <c r="I28" s="336"/>
      <c r="J28" s="336"/>
      <c r="K28" s="223"/>
    </row>
    <row r="29" spans="2:11" ht="15" customHeight="1">
      <c r="B29" s="226"/>
      <c r="C29" s="227"/>
      <c r="D29" s="336" t="s">
        <v>604</v>
      </c>
      <c r="E29" s="336"/>
      <c r="F29" s="336"/>
      <c r="G29" s="336"/>
      <c r="H29" s="336"/>
      <c r="I29" s="336"/>
      <c r="J29" s="336"/>
      <c r="K29" s="223"/>
    </row>
    <row r="30" spans="2:11" ht="12.75" customHeight="1">
      <c r="B30" s="226"/>
      <c r="C30" s="227"/>
      <c r="D30" s="227"/>
      <c r="E30" s="227"/>
      <c r="F30" s="227"/>
      <c r="G30" s="227"/>
      <c r="H30" s="227"/>
      <c r="I30" s="227"/>
      <c r="J30" s="227"/>
      <c r="K30" s="223"/>
    </row>
    <row r="31" spans="2:11" ht="15" customHeight="1">
      <c r="B31" s="226"/>
      <c r="C31" s="227"/>
      <c r="D31" s="336" t="s">
        <v>605</v>
      </c>
      <c r="E31" s="336"/>
      <c r="F31" s="336"/>
      <c r="G31" s="336"/>
      <c r="H31" s="336"/>
      <c r="I31" s="336"/>
      <c r="J31" s="336"/>
      <c r="K31" s="223"/>
    </row>
    <row r="32" spans="2:11" ht="15" customHeight="1">
      <c r="B32" s="226"/>
      <c r="C32" s="227"/>
      <c r="D32" s="336" t="s">
        <v>606</v>
      </c>
      <c r="E32" s="336"/>
      <c r="F32" s="336"/>
      <c r="G32" s="336"/>
      <c r="H32" s="336"/>
      <c r="I32" s="336"/>
      <c r="J32" s="336"/>
      <c r="K32" s="223"/>
    </row>
    <row r="33" spans="2:11" ht="15" customHeight="1">
      <c r="B33" s="226"/>
      <c r="C33" s="227"/>
      <c r="D33" s="336" t="s">
        <v>607</v>
      </c>
      <c r="E33" s="336"/>
      <c r="F33" s="336"/>
      <c r="G33" s="336"/>
      <c r="H33" s="336"/>
      <c r="I33" s="336"/>
      <c r="J33" s="336"/>
      <c r="K33" s="223"/>
    </row>
    <row r="34" spans="2:11" ht="15" customHeight="1">
      <c r="B34" s="226"/>
      <c r="C34" s="227"/>
      <c r="D34" s="225"/>
      <c r="E34" s="229" t="s">
        <v>109</v>
      </c>
      <c r="F34" s="225"/>
      <c r="G34" s="336" t="s">
        <v>608</v>
      </c>
      <c r="H34" s="336"/>
      <c r="I34" s="336"/>
      <c r="J34" s="336"/>
      <c r="K34" s="223"/>
    </row>
    <row r="35" spans="2:11" ht="30.75" customHeight="1">
      <c r="B35" s="226"/>
      <c r="C35" s="227"/>
      <c r="D35" s="225"/>
      <c r="E35" s="229" t="s">
        <v>609</v>
      </c>
      <c r="F35" s="225"/>
      <c r="G35" s="336" t="s">
        <v>610</v>
      </c>
      <c r="H35" s="336"/>
      <c r="I35" s="336"/>
      <c r="J35" s="336"/>
      <c r="K35" s="223"/>
    </row>
    <row r="36" spans="2:11" ht="15" customHeight="1">
      <c r="B36" s="226"/>
      <c r="C36" s="227"/>
      <c r="D36" s="225"/>
      <c r="E36" s="229" t="s">
        <v>53</v>
      </c>
      <c r="F36" s="225"/>
      <c r="G36" s="336" t="s">
        <v>611</v>
      </c>
      <c r="H36" s="336"/>
      <c r="I36" s="336"/>
      <c r="J36" s="336"/>
      <c r="K36" s="223"/>
    </row>
    <row r="37" spans="2:11" ht="15" customHeight="1">
      <c r="B37" s="226"/>
      <c r="C37" s="227"/>
      <c r="D37" s="225"/>
      <c r="E37" s="229" t="s">
        <v>110</v>
      </c>
      <c r="F37" s="225"/>
      <c r="G37" s="336" t="s">
        <v>612</v>
      </c>
      <c r="H37" s="336"/>
      <c r="I37" s="336"/>
      <c r="J37" s="336"/>
      <c r="K37" s="223"/>
    </row>
    <row r="38" spans="2:11" ht="15" customHeight="1">
      <c r="B38" s="226"/>
      <c r="C38" s="227"/>
      <c r="D38" s="225"/>
      <c r="E38" s="229" t="s">
        <v>111</v>
      </c>
      <c r="F38" s="225"/>
      <c r="G38" s="336" t="s">
        <v>613</v>
      </c>
      <c r="H38" s="336"/>
      <c r="I38" s="336"/>
      <c r="J38" s="336"/>
      <c r="K38" s="223"/>
    </row>
    <row r="39" spans="2:11" ht="15" customHeight="1">
      <c r="B39" s="226"/>
      <c r="C39" s="227"/>
      <c r="D39" s="225"/>
      <c r="E39" s="229" t="s">
        <v>112</v>
      </c>
      <c r="F39" s="225"/>
      <c r="G39" s="336" t="s">
        <v>614</v>
      </c>
      <c r="H39" s="336"/>
      <c r="I39" s="336"/>
      <c r="J39" s="336"/>
      <c r="K39" s="223"/>
    </row>
    <row r="40" spans="2:11" ht="15" customHeight="1">
      <c r="B40" s="226"/>
      <c r="C40" s="227"/>
      <c r="D40" s="225"/>
      <c r="E40" s="229" t="s">
        <v>615</v>
      </c>
      <c r="F40" s="225"/>
      <c r="G40" s="336" t="s">
        <v>616</v>
      </c>
      <c r="H40" s="336"/>
      <c r="I40" s="336"/>
      <c r="J40" s="336"/>
      <c r="K40" s="223"/>
    </row>
    <row r="41" spans="2:11" ht="15" customHeight="1">
      <c r="B41" s="226"/>
      <c r="C41" s="227"/>
      <c r="D41" s="225"/>
      <c r="E41" s="229"/>
      <c r="F41" s="225"/>
      <c r="G41" s="336" t="s">
        <v>617</v>
      </c>
      <c r="H41" s="336"/>
      <c r="I41" s="336"/>
      <c r="J41" s="336"/>
      <c r="K41" s="223"/>
    </row>
    <row r="42" spans="2:11" ht="15" customHeight="1">
      <c r="B42" s="226"/>
      <c r="C42" s="227"/>
      <c r="D42" s="225"/>
      <c r="E42" s="229" t="s">
        <v>618</v>
      </c>
      <c r="F42" s="225"/>
      <c r="G42" s="336" t="s">
        <v>619</v>
      </c>
      <c r="H42" s="336"/>
      <c r="I42" s="336"/>
      <c r="J42" s="336"/>
      <c r="K42" s="223"/>
    </row>
    <row r="43" spans="2:11" ht="15" customHeight="1">
      <c r="B43" s="226"/>
      <c r="C43" s="227"/>
      <c r="D43" s="225"/>
      <c r="E43" s="229" t="s">
        <v>115</v>
      </c>
      <c r="F43" s="225"/>
      <c r="G43" s="336" t="s">
        <v>620</v>
      </c>
      <c r="H43" s="336"/>
      <c r="I43" s="336"/>
      <c r="J43" s="336"/>
      <c r="K43" s="223"/>
    </row>
    <row r="44" spans="2:11" ht="12.75" customHeight="1">
      <c r="B44" s="226"/>
      <c r="C44" s="227"/>
      <c r="D44" s="225"/>
      <c r="E44" s="225"/>
      <c r="F44" s="225"/>
      <c r="G44" s="225"/>
      <c r="H44" s="225"/>
      <c r="I44" s="225"/>
      <c r="J44" s="225"/>
      <c r="K44" s="223"/>
    </row>
    <row r="45" spans="2:11" ht="15" customHeight="1">
      <c r="B45" s="226"/>
      <c r="C45" s="227"/>
      <c r="D45" s="336" t="s">
        <v>621</v>
      </c>
      <c r="E45" s="336"/>
      <c r="F45" s="336"/>
      <c r="G45" s="336"/>
      <c r="H45" s="336"/>
      <c r="I45" s="336"/>
      <c r="J45" s="336"/>
      <c r="K45" s="223"/>
    </row>
    <row r="46" spans="2:11" ht="15" customHeight="1">
      <c r="B46" s="226"/>
      <c r="C46" s="227"/>
      <c r="D46" s="227"/>
      <c r="E46" s="336" t="s">
        <v>622</v>
      </c>
      <c r="F46" s="336"/>
      <c r="G46" s="336"/>
      <c r="H46" s="336"/>
      <c r="I46" s="336"/>
      <c r="J46" s="336"/>
      <c r="K46" s="223"/>
    </row>
    <row r="47" spans="2:11" ht="15" customHeight="1">
      <c r="B47" s="226"/>
      <c r="C47" s="227"/>
      <c r="D47" s="227"/>
      <c r="E47" s="336" t="s">
        <v>623</v>
      </c>
      <c r="F47" s="336"/>
      <c r="G47" s="336"/>
      <c r="H47" s="336"/>
      <c r="I47" s="336"/>
      <c r="J47" s="336"/>
      <c r="K47" s="223"/>
    </row>
    <row r="48" spans="2:11" ht="15" customHeight="1">
      <c r="B48" s="226"/>
      <c r="C48" s="227"/>
      <c r="D48" s="227"/>
      <c r="E48" s="336" t="s">
        <v>624</v>
      </c>
      <c r="F48" s="336"/>
      <c r="G48" s="336"/>
      <c r="H48" s="336"/>
      <c r="I48" s="336"/>
      <c r="J48" s="336"/>
      <c r="K48" s="223"/>
    </row>
    <row r="49" spans="2:11" ht="15" customHeight="1">
      <c r="B49" s="226"/>
      <c r="C49" s="227"/>
      <c r="D49" s="336" t="s">
        <v>625</v>
      </c>
      <c r="E49" s="336"/>
      <c r="F49" s="336"/>
      <c r="G49" s="336"/>
      <c r="H49" s="336"/>
      <c r="I49" s="336"/>
      <c r="J49" s="336"/>
      <c r="K49" s="223"/>
    </row>
    <row r="50" spans="2:11" ht="25.5" customHeight="1">
      <c r="B50" s="222"/>
      <c r="C50" s="339" t="s">
        <v>626</v>
      </c>
      <c r="D50" s="339"/>
      <c r="E50" s="339"/>
      <c r="F50" s="339"/>
      <c r="G50" s="339"/>
      <c r="H50" s="339"/>
      <c r="I50" s="339"/>
      <c r="J50" s="339"/>
      <c r="K50" s="223"/>
    </row>
    <row r="51" spans="2:11" ht="5.25" customHeight="1">
      <c r="B51" s="222"/>
      <c r="C51" s="224"/>
      <c r="D51" s="224"/>
      <c r="E51" s="224"/>
      <c r="F51" s="224"/>
      <c r="G51" s="224"/>
      <c r="H51" s="224"/>
      <c r="I51" s="224"/>
      <c r="J51" s="224"/>
      <c r="K51" s="223"/>
    </row>
    <row r="52" spans="2:11" ht="15" customHeight="1">
      <c r="B52" s="222"/>
      <c r="C52" s="336" t="s">
        <v>627</v>
      </c>
      <c r="D52" s="336"/>
      <c r="E52" s="336"/>
      <c r="F52" s="336"/>
      <c r="G52" s="336"/>
      <c r="H52" s="336"/>
      <c r="I52" s="336"/>
      <c r="J52" s="336"/>
      <c r="K52" s="223"/>
    </row>
    <row r="53" spans="2:11" ht="15" customHeight="1">
      <c r="B53" s="222"/>
      <c r="C53" s="336" t="s">
        <v>628</v>
      </c>
      <c r="D53" s="336"/>
      <c r="E53" s="336"/>
      <c r="F53" s="336"/>
      <c r="G53" s="336"/>
      <c r="H53" s="336"/>
      <c r="I53" s="336"/>
      <c r="J53" s="336"/>
      <c r="K53" s="223"/>
    </row>
    <row r="54" spans="2:11" ht="12.75" customHeight="1">
      <c r="B54" s="222"/>
      <c r="C54" s="225"/>
      <c r="D54" s="225"/>
      <c r="E54" s="225"/>
      <c r="F54" s="225"/>
      <c r="G54" s="225"/>
      <c r="H54" s="225"/>
      <c r="I54" s="225"/>
      <c r="J54" s="225"/>
      <c r="K54" s="223"/>
    </row>
    <row r="55" spans="2:11" ht="15" customHeight="1">
      <c r="B55" s="222"/>
      <c r="C55" s="336" t="s">
        <v>629</v>
      </c>
      <c r="D55" s="336"/>
      <c r="E55" s="336"/>
      <c r="F55" s="336"/>
      <c r="G55" s="336"/>
      <c r="H55" s="336"/>
      <c r="I55" s="336"/>
      <c r="J55" s="336"/>
      <c r="K55" s="223"/>
    </row>
    <row r="56" spans="2:11" ht="15" customHeight="1">
      <c r="B56" s="222"/>
      <c r="C56" s="227"/>
      <c r="D56" s="336" t="s">
        <v>630</v>
      </c>
      <c r="E56" s="336"/>
      <c r="F56" s="336"/>
      <c r="G56" s="336"/>
      <c r="H56" s="336"/>
      <c r="I56" s="336"/>
      <c r="J56" s="336"/>
      <c r="K56" s="223"/>
    </row>
    <row r="57" spans="2:11" ht="15" customHeight="1">
      <c r="B57" s="222"/>
      <c r="C57" s="227"/>
      <c r="D57" s="336" t="s">
        <v>631</v>
      </c>
      <c r="E57" s="336"/>
      <c r="F57" s="336"/>
      <c r="G57" s="336"/>
      <c r="H57" s="336"/>
      <c r="I57" s="336"/>
      <c r="J57" s="336"/>
      <c r="K57" s="223"/>
    </row>
    <row r="58" spans="2:11" ht="15" customHeight="1">
      <c r="B58" s="222"/>
      <c r="C58" s="227"/>
      <c r="D58" s="336" t="s">
        <v>632</v>
      </c>
      <c r="E58" s="336"/>
      <c r="F58" s="336"/>
      <c r="G58" s="336"/>
      <c r="H58" s="336"/>
      <c r="I58" s="336"/>
      <c r="J58" s="336"/>
      <c r="K58" s="223"/>
    </row>
    <row r="59" spans="2:11" ht="15" customHeight="1">
      <c r="B59" s="222"/>
      <c r="C59" s="227"/>
      <c r="D59" s="336" t="s">
        <v>633</v>
      </c>
      <c r="E59" s="336"/>
      <c r="F59" s="336"/>
      <c r="G59" s="336"/>
      <c r="H59" s="336"/>
      <c r="I59" s="336"/>
      <c r="J59" s="336"/>
      <c r="K59" s="223"/>
    </row>
    <row r="60" spans="2:11" ht="15" customHeight="1">
      <c r="B60" s="222"/>
      <c r="C60" s="227"/>
      <c r="D60" s="338" t="s">
        <v>634</v>
      </c>
      <c r="E60" s="338"/>
      <c r="F60" s="338"/>
      <c r="G60" s="338"/>
      <c r="H60" s="338"/>
      <c r="I60" s="338"/>
      <c r="J60" s="338"/>
      <c r="K60" s="223"/>
    </row>
    <row r="61" spans="2:11" ht="15" customHeight="1">
      <c r="B61" s="222"/>
      <c r="C61" s="227"/>
      <c r="D61" s="336" t="s">
        <v>635</v>
      </c>
      <c r="E61" s="336"/>
      <c r="F61" s="336"/>
      <c r="G61" s="336"/>
      <c r="H61" s="336"/>
      <c r="I61" s="336"/>
      <c r="J61" s="336"/>
      <c r="K61" s="223"/>
    </row>
    <row r="62" spans="2:11" ht="12.75" customHeight="1">
      <c r="B62" s="222"/>
      <c r="C62" s="227"/>
      <c r="D62" s="227"/>
      <c r="E62" s="230"/>
      <c r="F62" s="227"/>
      <c r="G62" s="227"/>
      <c r="H62" s="227"/>
      <c r="I62" s="227"/>
      <c r="J62" s="227"/>
      <c r="K62" s="223"/>
    </row>
    <row r="63" spans="2:11" ht="15" customHeight="1">
      <c r="B63" s="222"/>
      <c r="C63" s="227"/>
      <c r="D63" s="336" t="s">
        <v>636</v>
      </c>
      <c r="E63" s="336"/>
      <c r="F63" s="336"/>
      <c r="G63" s="336"/>
      <c r="H63" s="336"/>
      <c r="I63" s="336"/>
      <c r="J63" s="336"/>
      <c r="K63" s="223"/>
    </row>
    <row r="64" spans="2:11" ht="15" customHeight="1">
      <c r="B64" s="222"/>
      <c r="C64" s="227"/>
      <c r="D64" s="338" t="s">
        <v>637</v>
      </c>
      <c r="E64" s="338"/>
      <c r="F64" s="338"/>
      <c r="G64" s="338"/>
      <c r="H64" s="338"/>
      <c r="I64" s="338"/>
      <c r="J64" s="338"/>
      <c r="K64" s="223"/>
    </row>
    <row r="65" spans="2:11" ht="15" customHeight="1">
      <c r="B65" s="222"/>
      <c r="C65" s="227"/>
      <c r="D65" s="336" t="s">
        <v>638</v>
      </c>
      <c r="E65" s="336"/>
      <c r="F65" s="336"/>
      <c r="G65" s="336"/>
      <c r="H65" s="336"/>
      <c r="I65" s="336"/>
      <c r="J65" s="336"/>
      <c r="K65" s="223"/>
    </row>
    <row r="66" spans="2:11" ht="15" customHeight="1">
      <c r="B66" s="222"/>
      <c r="C66" s="227"/>
      <c r="D66" s="336" t="s">
        <v>639</v>
      </c>
      <c r="E66" s="336"/>
      <c r="F66" s="336"/>
      <c r="G66" s="336"/>
      <c r="H66" s="336"/>
      <c r="I66" s="336"/>
      <c r="J66" s="336"/>
      <c r="K66" s="223"/>
    </row>
    <row r="67" spans="2:11" ht="15" customHeight="1">
      <c r="B67" s="222"/>
      <c r="C67" s="227"/>
      <c r="D67" s="336" t="s">
        <v>640</v>
      </c>
      <c r="E67" s="336"/>
      <c r="F67" s="336"/>
      <c r="G67" s="336"/>
      <c r="H67" s="336"/>
      <c r="I67" s="336"/>
      <c r="J67" s="336"/>
      <c r="K67" s="223"/>
    </row>
    <row r="68" spans="2:11" ht="15" customHeight="1">
      <c r="B68" s="222"/>
      <c r="C68" s="227"/>
      <c r="D68" s="336" t="s">
        <v>641</v>
      </c>
      <c r="E68" s="336"/>
      <c r="F68" s="336"/>
      <c r="G68" s="336"/>
      <c r="H68" s="336"/>
      <c r="I68" s="336"/>
      <c r="J68" s="336"/>
      <c r="K68" s="223"/>
    </row>
    <row r="69" spans="2:11" ht="12.75" customHeight="1">
      <c r="B69" s="231"/>
      <c r="C69" s="232"/>
      <c r="D69" s="232"/>
      <c r="E69" s="232"/>
      <c r="F69" s="232"/>
      <c r="G69" s="232"/>
      <c r="H69" s="232"/>
      <c r="I69" s="232"/>
      <c r="J69" s="232"/>
      <c r="K69" s="233"/>
    </row>
    <row r="70" spans="2:11" ht="18.75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5"/>
    </row>
    <row r="71" spans="2:11" ht="18.75" customHeight="1"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2:11" ht="7.5" customHeight="1">
      <c r="B72" s="236"/>
      <c r="C72" s="237"/>
      <c r="D72" s="237"/>
      <c r="E72" s="237"/>
      <c r="F72" s="237"/>
      <c r="G72" s="237"/>
      <c r="H72" s="237"/>
      <c r="I72" s="237"/>
      <c r="J72" s="237"/>
      <c r="K72" s="238"/>
    </row>
    <row r="73" spans="2:11" ht="45" customHeight="1">
      <c r="B73" s="239"/>
      <c r="C73" s="337" t="s">
        <v>577</v>
      </c>
      <c r="D73" s="337"/>
      <c r="E73" s="337"/>
      <c r="F73" s="337"/>
      <c r="G73" s="337"/>
      <c r="H73" s="337"/>
      <c r="I73" s="337"/>
      <c r="J73" s="337"/>
      <c r="K73" s="240"/>
    </row>
    <row r="74" spans="2:11" ht="17.25" customHeight="1">
      <c r="B74" s="239"/>
      <c r="C74" s="241" t="s">
        <v>642</v>
      </c>
      <c r="D74" s="241"/>
      <c r="E74" s="241"/>
      <c r="F74" s="241" t="s">
        <v>643</v>
      </c>
      <c r="G74" s="242"/>
      <c r="H74" s="241" t="s">
        <v>110</v>
      </c>
      <c r="I74" s="241" t="s">
        <v>57</v>
      </c>
      <c r="J74" s="241" t="s">
        <v>644</v>
      </c>
      <c r="K74" s="240"/>
    </row>
    <row r="75" spans="2:11" ht="17.25" customHeight="1">
      <c r="B75" s="239"/>
      <c r="C75" s="243" t="s">
        <v>645</v>
      </c>
      <c r="D75" s="243"/>
      <c r="E75" s="243"/>
      <c r="F75" s="244" t="s">
        <v>646</v>
      </c>
      <c r="G75" s="245"/>
      <c r="H75" s="243"/>
      <c r="I75" s="243"/>
      <c r="J75" s="243" t="s">
        <v>647</v>
      </c>
      <c r="K75" s="240"/>
    </row>
    <row r="76" spans="2:11" ht="5.25" customHeight="1">
      <c r="B76" s="239"/>
      <c r="C76" s="246"/>
      <c r="D76" s="246"/>
      <c r="E76" s="246"/>
      <c r="F76" s="246"/>
      <c r="G76" s="247"/>
      <c r="H76" s="246"/>
      <c r="I76" s="246"/>
      <c r="J76" s="246"/>
      <c r="K76" s="240"/>
    </row>
    <row r="77" spans="2:11" ht="15" customHeight="1">
      <c r="B77" s="239"/>
      <c r="C77" s="229" t="s">
        <v>53</v>
      </c>
      <c r="D77" s="246"/>
      <c r="E77" s="246"/>
      <c r="F77" s="248" t="s">
        <v>648</v>
      </c>
      <c r="G77" s="247"/>
      <c r="H77" s="229" t="s">
        <v>649</v>
      </c>
      <c r="I77" s="229" t="s">
        <v>650</v>
      </c>
      <c r="J77" s="229">
        <v>20</v>
      </c>
      <c r="K77" s="240"/>
    </row>
    <row r="78" spans="2:11" ht="15" customHeight="1">
      <c r="B78" s="239"/>
      <c r="C78" s="229" t="s">
        <v>651</v>
      </c>
      <c r="D78" s="229"/>
      <c r="E78" s="229"/>
      <c r="F78" s="248" t="s">
        <v>648</v>
      </c>
      <c r="G78" s="247"/>
      <c r="H78" s="229" t="s">
        <v>652</v>
      </c>
      <c r="I78" s="229" t="s">
        <v>650</v>
      </c>
      <c r="J78" s="229">
        <v>120</v>
      </c>
      <c r="K78" s="240"/>
    </row>
    <row r="79" spans="2:11" ht="15" customHeight="1">
      <c r="B79" s="249"/>
      <c r="C79" s="229" t="s">
        <v>653</v>
      </c>
      <c r="D79" s="229"/>
      <c r="E79" s="229"/>
      <c r="F79" s="248" t="s">
        <v>654</v>
      </c>
      <c r="G79" s="247"/>
      <c r="H79" s="229" t="s">
        <v>655</v>
      </c>
      <c r="I79" s="229" t="s">
        <v>650</v>
      </c>
      <c r="J79" s="229">
        <v>50</v>
      </c>
      <c r="K79" s="240"/>
    </row>
    <row r="80" spans="2:11" ht="15" customHeight="1">
      <c r="B80" s="249"/>
      <c r="C80" s="229" t="s">
        <v>656</v>
      </c>
      <c r="D80" s="229"/>
      <c r="E80" s="229"/>
      <c r="F80" s="248" t="s">
        <v>648</v>
      </c>
      <c r="G80" s="247"/>
      <c r="H80" s="229" t="s">
        <v>657</v>
      </c>
      <c r="I80" s="229" t="s">
        <v>658</v>
      </c>
      <c r="J80" s="229"/>
      <c r="K80" s="240"/>
    </row>
    <row r="81" spans="2:11" ht="15" customHeight="1">
      <c r="B81" s="249"/>
      <c r="C81" s="250" t="s">
        <v>659</v>
      </c>
      <c r="D81" s="250"/>
      <c r="E81" s="250"/>
      <c r="F81" s="251" t="s">
        <v>654</v>
      </c>
      <c r="G81" s="250"/>
      <c r="H81" s="250" t="s">
        <v>660</v>
      </c>
      <c r="I81" s="250" t="s">
        <v>650</v>
      </c>
      <c r="J81" s="250">
        <v>15</v>
      </c>
      <c r="K81" s="240"/>
    </row>
    <row r="82" spans="2:11" ht="15" customHeight="1">
      <c r="B82" s="249"/>
      <c r="C82" s="250" t="s">
        <v>661</v>
      </c>
      <c r="D82" s="250"/>
      <c r="E82" s="250"/>
      <c r="F82" s="251" t="s">
        <v>654</v>
      </c>
      <c r="G82" s="250"/>
      <c r="H82" s="250" t="s">
        <v>662</v>
      </c>
      <c r="I82" s="250" t="s">
        <v>650</v>
      </c>
      <c r="J82" s="250">
        <v>15</v>
      </c>
      <c r="K82" s="240"/>
    </row>
    <row r="83" spans="2:11" ht="15" customHeight="1">
      <c r="B83" s="249"/>
      <c r="C83" s="250" t="s">
        <v>663</v>
      </c>
      <c r="D83" s="250"/>
      <c r="E83" s="250"/>
      <c r="F83" s="251" t="s">
        <v>654</v>
      </c>
      <c r="G83" s="250"/>
      <c r="H83" s="250" t="s">
        <v>664</v>
      </c>
      <c r="I83" s="250" t="s">
        <v>650</v>
      </c>
      <c r="J83" s="250">
        <v>20</v>
      </c>
      <c r="K83" s="240"/>
    </row>
    <row r="84" spans="2:11" ht="15" customHeight="1">
      <c r="B84" s="249"/>
      <c r="C84" s="250" t="s">
        <v>665</v>
      </c>
      <c r="D84" s="250"/>
      <c r="E84" s="250"/>
      <c r="F84" s="251" t="s">
        <v>654</v>
      </c>
      <c r="G84" s="250"/>
      <c r="H84" s="250" t="s">
        <v>666</v>
      </c>
      <c r="I84" s="250" t="s">
        <v>650</v>
      </c>
      <c r="J84" s="250">
        <v>20</v>
      </c>
      <c r="K84" s="240"/>
    </row>
    <row r="85" spans="2:11" ht="15" customHeight="1">
      <c r="B85" s="249"/>
      <c r="C85" s="229" t="s">
        <v>667</v>
      </c>
      <c r="D85" s="229"/>
      <c r="E85" s="229"/>
      <c r="F85" s="248" t="s">
        <v>654</v>
      </c>
      <c r="G85" s="247"/>
      <c r="H85" s="229" t="s">
        <v>668</v>
      </c>
      <c r="I85" s="229" t="s">
        <v>650</v>
      </c>
      <c r="J85" s="229">
        <v>50</v>
      </c>
      <c r="K85" s="240"/>
    </row>
    <row r="86" spans="2:11" ht="15" customHeight="1">
      <c r="B86" s="249"/>
      <c r="C86" s="229" t="s">
        <v>669</v>
      </c>
      <c r="D86" s="229"/>
      <c r="E86" s="229"/>
      <c r="F86" s="248" t="s">
        <v>654</v>
      </c>
      <c r="G86" s="247"/>
      <c r="H86" s="229" t="s">
        <v>670</v>
      </c>
      <c r="I86" s="229" t="s">
        <v>650</v>
      </c>
      <c r="J86" s="229">
        <v>20</v>
      </c>
      <c r="K86" s="240"/>
    </row>
    <row r="87" spans="2:11" ht="15" customHeight="1">
      <c r="B87" s="249"/>
      <c r="C87" s="229" t="s">
        <v>671</v>
      </c>
      <c r="D87" s="229"/>
      <c r="E87" s="229"/>
      <c r="F87" s="248" t="s">
        <v>654</v>
      </c>
      <c r="G87" s="247"/>
      <c r="H87" s="229" t="s">
        <v>672</v>
      </c>
      <c r="I87" s="229" t="s">
        <v>650</v>
      </c>
      <c r="J87" s="229">
        <v>20</v>
      </c>
      <c r="K87" s="240"/>
    </row>
    <row r="88" spans="2:11" ht="15" customHeight="1">
      <c r="B88" s="249"/>
      <c r="C88" s="229" t="s">
        <v>673</v>
      </c>
      <c r="D88" s="229"/>
      <c r="E88" s="229"/>
      <c r="F88" s="248" t="s">
        <v>654</v>
      </c>
      <c r="G88" s="247"/>
      <c r="H88" s="229" t="s">
        <v>674</v>
      </c>
      <c r="I88" s="229" t="s">
        <v>650</v>
      </c>
      <c r="J88" s="229">
        <v>50</v>
      </c>
      <c r="K88" s="240"/>
    </row>
    <row r="89" spans="2:11" ht="15" customHeight="1">
      <c r="B89" s="249"/>
      <c r="C89" s="229" t="s">
        <v>675</v>
      </c>
      <c r="D89" s="229"/>
      <c r="E89" s="229"/>
      <c r="F89" s="248" t="s">
        <v>654</v>
      </c>
      <c r="G89" s="247"/>
      <c r="H89" s="229" t="s">
        <v>675</v>
      </c>
      <c r="I89" s="229" t="s">
        <v>650</v>
      </c>
      <c r="J89" s="229">
        <v>50</v>
      </c>
      <c r="K89" s="240"/>
    </row>
    <row r="90" spans="2:11" ht="15" customHeight="1">
      <c r="B90" s="249"/>
      <c r="C90" s="229" t="s">
        <v>116</v>
      </c>
      <c r="D90" s="229"/>
      <c r="E90" s="229"/>
      <c r="F90" s="248" t="s">
        <v>654</v>
      </c>
      <c r="G90" s="247"/>
      <c r="H90" s="229" t="s">
        <v>676</v>
      </c>
      <c r="I90" s="229" t="s">
        <v>650</v>
      </c>
      <c r="J90" s="229">
        <v>255</v>
      </c>
      <c r="K90" s="240"/>
    </row>
    <row r="91" spans="2:11" ht="15" customHeight="1">
      <c r="B91" s="249"/>
      <c r="C91" s="229" t="s">
        <v>677</v>
      </c>
      <c r="D91" s="229"/>
      <c r="E91" s="229"/>
      <c r="F91" s="248" t="s">
        <v>648</v>
      </c>
      <c r="G91" s="247"/>
      <c r="H91" s="229" t="s">
        <v>678</v>
      </c>
      <c r="I91" s="229" t="s">
        <v>679</v>
      </c>
      <c r="J91" s="229"/>
      <c r="K91" s="240"/>
    </row>
    <row r="92" spans="2:11" ht="15" customHeight="1">
      <c r="B92" s="249"/>
      <c r="C92" s="229" t="s">
        <v>680</v>
      </c>
      <c r="D92" s="229"/>
      <c r="E92" s="229"/>
      <c r="F92" s="248" t="s">
        <v>648</v>
      </c>
      <c r="G92" s="247"/>
      <c r="H92" s="229" t="s">
        <v>681</v>
      </c>
      <c r="I92" s="229" t="s">
        <v>682</v>
      </c>
      <c r="J92" s="229"/>
      <c r="K92" s="240"/>
    </row>
    <row r="93" spans="2:11" ht="15" customHeight="1">
      <c r="B93" s="249"/>
      <c r="C93" s="229" t="s">
        <v>683</v>
      </c>
      <c r="D93" s="229"/>
      <c r="E93" s="229"/>
      <c r="F93" s="248" t="s">
        <v>648</v>
      </c>
      <c r="G93" s="247"/>
      <c r="H93" s="229" t="s">
        <v>683</v>
      </c>
      <c r="I93" s="229" t="s">
        <v>682</v>
      </c>
      <c r="J93" s="229"/>
      <c r="K93" s="240"/>
    </row>
    <row r="94" spans="2:11" ht="15" customHeight="1">
      <c r="B94" s="249"/>
      <c r="C94" s="229" t="s">
        <v>38</v>
      </c>
      <c r="D94" s="229"/>
      <c r="E94" s="229"/>
      <c r="F94" s="248" t="s">
        <v>648</v>
      </c>
      <c r="G94" s="247"/>
      <c r="H94" s="229" t="s">
        <v>684</v>
      </c>
      <c r="I94" s="229" t="s">
        <v>682</v>
      </c>
      <c r="J94" s="229"/>
      <c r="K94" s="240"/>
    </row>
    <row r="95" spans="2:11" ht="15" customHeight="1">
      <c r="B95" s="249"/>
      <c r="C95" s="229" t="s">
        <v>48</v>
      </c>
      <c r="D95" s="229"/>
      <c r="E95" s="229"/>
      <c r="F95" s="248" t="s">
        <v>648</v>
      </c>
      <c r="G95" s="247"/>
      <c r="H95" s="229" t="s">
        <v>685</v>
      </c>
      <c r="I95" s="229" t="s">
        <v>682</v>
      </c>
      <c r="J95" s="229"/>
      <c r="K95" s="240"/>
    </row>
    <row r="96" spans="2:11" ht="15" customHeight="1">
      <c r="B96" s="252"/>
      <c r="C96" s="253"/>
      <c r="D96" s="253"/>
      <c r="E96" s="253"/>
      <c r="F96" s="253"/>
      <c r="G96" s="253"/>
      <c r="H96" s="253"/>
      <c r="I96" s="253"/>
      <c r="J96" s="253"/>
      <c r="K96" s="254"/>
    </row>
    <row r="97" spans="2:11" ht="18.75" customHeight="1">
      <c r="B97" s="255"/>
      <c r="C97" s="256"/>
      <c r="D97" s="256"/>
      <c r="E97" s="256"/>
      <c r="F97" s="256"/>
      <c r="G97" s="256"/>
      <c r="H97" s="256"/>
      <c r="I97" s="256"/>
      <c r="J97" s="256"/>
      <c r="K97" s="255"/>
    </row>
    <row r="98" spans="2:11" ht="18.75" customHeight="1">
      <c r="B98" s="235"/>
      <c r="C98" s="235"/>
      <c r="D98" s="235"/>
      <c r="E98" s="235"/>
      <c r="F98" s="235"/>
      <c r="G98" s="235"/>
      <c r="H98" s="235"/>
      <c r="I98" s="235"/>
      <c r="J98" s="235"/>
      <c r="K98" s="235"/>
    </row>
    <row r="99" spans="2:11" ht="7.5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8"/>
    </row>
    <row r="100" spans="2:11" ht="45" customHeight="1">
      <c r="B100" s="239"/>
      <c r="C100" s="337" t="s">
        <v>686</v>
      </c>
      <c r="D100" s="337"/>
      <c r="E100" s="337"/>
      <c r="F100" s="337"/>
      <c r="G100" s="337"/>
      <c r="H100" s="337"/>
      <c r="I100" s="337"/>
      <c r="J100" s="337"/>
      <c r="K100" s="240"/>
    </row>
    <row r="101" spans="2:11" ht="17.25" customHeight="1">
      <c r="B101" s="239"/>
      <c r="C101" s="241" t="s">
        <v>642</v>
      </c>
      <c r="D101" s="241"/>
      <c r="E101" s="241"/>
      <c r="F101" s="241" t="s">
        <v>643</v>
      </c>
      <c r="G101" s="242"/>
      <c r="H101" s="241" t="s">
        <v>110</v>
      </c>
      <c r="I101" s="241" t="s">
        <v>57</v>
      </c>
      <c r="J101" s="241" t="s">
        <v>644</v>
      </c>
      <c r="K101" s="240"/>
    </row>
    <row r="102" spans="2:11" ht="17.25" customHeight="1">
      <c r="B102" s="239"/>
      <c r="C102" s="243" t="s">
        <v>645</v>
      </c>
      <c r="D102" s="243"/>
      <c r="E102" s="243"/>
      <c r="F102" s="244" t="s">
        <v>646</v>
      </c>
      <c r="G102" s="245"/>
      <c r="H102" s="243"/>
      <c r="I102" s="243"/>
      <c r="J102" s="243" t="s">
        <v>647</v>
      </c>
      <c r="K102" s="240"/>
    </row>
    <row r="103" spans="2:11" ht="5.25" customHeight="1">
      <c r="B103" s="239"/>
      <c r="C103" s="241"/>
      <c r="D103" s="241"/>
      <c r="E103" s="241"/>
      <c r="F103" s="241"/>
      <c r="G103" s="257"/>
      <c r="H103" s="241"/>
      <c r="I103" s="241"/>
      <c r="J103" s="241"/>
      <c r="K103" s="240"/>
    </row>
    <row r="104" spans="2:11" ht="15" customHeight="1">
      <c r="B104" s="239"/>
      <c r="C104" s="229" t="s">
        <v>53</v>
      </c>
      <c r="D104" s="246"/>
      <c r="E104" s="246"/>
      <c r="F104" s="248" t="s">
        <v>648</v>
      </c>
      <c r="G104" s="257"/>
      <c r="H104" s="229" t="s">
        <v>687</v>
      </c>
      <c r="I104" s="229" t="s">
        <v>650</v>
      </c>
      <c r="J104" s="229">
        <v>20</v>
      </c>
      <c r="K104" s="240"/>
    </row>
    <row r="105" spans="2:11" ht="15" customHeight="1">
      <c r="B105" s="239"/>
      <c r="C105" s="229" t="s">
        <v>651</v>
      </c>
      <c r="D105" s="229"/>
      <c r="E105" s="229"/>
      <c r="F105" s="248" t="s">
        <v>648</v>
      </c>
      <c r="G105" s="229"/>
      <c r="H105" s="229" t="s">
        <v>687</v>
      </c>
      <c r="I105" s="229" t="s">
        <v>650</v>
      </c>
      <c r="J105" s="229">
        <v>120</v>
      </c>
      <c r="K105" s="240"/>
    </row>
    <row r="106" spans="2:11" ht="15" customHeight="1">
      <c r="B106" s="249"/>
      <c r="C106" s="229" t="s">
        <v>653</v>
      </c>
      <c r="D106" s="229"/>
      <c r="E106" s="229"/>
      <c r="F106" s="248" t="s">
        <v>654</v>
      </c>
      <c r="G106" s="229"/>
      <c r="H106" s="229" t="s">
        <v>687</v>
      </c>
      <c r="I106" s="229" t="s">
        <v>650</v>
      </c>
      <c r="J106" s="229">
        <v>50</v>
      </c>
      <c r="K106" s="240"/>
    </row>
    <row r="107" spans="2:11" ht="15" customHeight="1">
      <c r="B107" s="249"/>
      <c r="C107" s="229" t="s">
        <v>656</v>
      </c>
      <c r="D107" s="229"/>
      <c r="E107" s="229"/>
      <c r="F107" s="248" t="s">
        <v>648</v>
      </c>
      <c r="G107" s="229"/>
      <c r="H107" s="229" t="s">
        <v>687</v>
      </c>
      <c r="I107" s="229" t="s">
        <v>658</v>
      </c>
      <c r="J107" s="229"/>
      <c r="K107" s="240"/>
    </row>
    <row r="108" spans="2:11" ht="15" customHeight="1">
      <c r="B108" s="249"/>
      <c r="C108" s="229" t="s">
        <v>667</v>
      </c>
      <c r="D108" s="229"/>
      <c r="E108" s="229"/>
      <c r="F108" s="248" t="s">
        <v>654</v>
      </c>
      <c r="G108" s="229"/>
      <c r="H108" s="229" t="s">
        <v>687</v>
      </c>
      <c r="I108" s="229" t="s">
        <v>650</v>
      </c>
      <c r="J108" s="229">
        <v>50</v>
      </c>
      <c r="K108" s="240"/>
    </row>
    <row r="109" spans="2:11" ht="15" customHeight="1">
      <c r="B109" s="249"/>
      <c r="C109" s="229" t="s">
        <v>675</v>
      </c>
      <c r="D109" s="229"/>
      <c r="E109" s="229"/>
      <c r="F109" s="248" t="s">
        <v>654</v>
      </c>
      <c r="G109" s="229"/>
      <c r="H109" s="229" t="s">
        <v>687</v>
      </c>
      <c r="I109" s="229" t="s">
        <v>650</v>
      </c>
      <c r="J109" s="229">
        <v>50</v>
      </c>
      <c r="K109" s="240"/>
    </row>
    <row r="110" spans="2:11" ht="15" customHeight="1">
      <c r="B110" s="249"/>
      <c r="C110" s="229" t="s">
        <v>673</v>
      </c>
      <c r="D110" s="229"/>
      <c r="E110" s="229"/>
      <c r="F110" s="248" t="s">
        <v>654</v>
      </c>
      <c r="G110" s="229"/>
      <c r="H110" s="229" t="s">
        <v>687</v>
      </c>
      <c r="I110" s="229" t="s">
        <v>650</v>
      </c>
      <c r="J110" s="229">
        <v>50</v>
      </c>
      <c r="K110" s="240"/>
    </row>
    <row r="111" spans="2:11" ht="15" customHeight="1">
      <c r="B111" s="249"/>
      <c r="C111" s="229" t="s">
        <v>53</v>
      </c>
      <c r="D111" s="229"/>
      <c r="E111" s="229"/>
      <c r="F111" s="248" t="s">
        <v>648</v>
      </c>
      <c r="G111" s="229"/>
      <c r="H111" s="229" t="s">
        <v>688</v>
      </c>
      <c r="I111" s="229" t="s">
        <v>650</v>
      </c>
      <c r="J111" s="229">
        <v>20</v>
      </c>
      <c r="K111" s="240"/>
    </row>
    <row r="112" spans="2:11" ht="15" customHeight="1">
      <c r="B112" s="249"/>
      <c r="C112" s="229" t="s">
        <v>689</v>
      </c>
      <c r="D112" s="229"/>
      <c r="E112" s="229"/>
      <c r="F112" s="248" t="s">
        <v>648</v>
      </c>
      <c r="G112" s="229"/>
      <c r="H112" s="229" t="s">
        <v>690</v>
      </c>
      <c r="I112" s="229" t="s">
        <v>650</v>
      </c>
      <c r="J112" s="229">
        <v>120</v>
      </c>
      <c r="K112" s="240"/>
    </row>
    <row r="113" spans="2:11" ht="15" customHeight="1">
      <c r="B113" s="249"/>
      <c r="C113" s="229" t="s">
        <v>38</v>
      </c>
      <c r="D113" s="229"/>
      <c r="E113" s="229"/>
      <c r="F113" s="248" t="s">
        <v>648</v>
      </c>
      <c r="G113" s="229"/>
      <c r="H113" s="229" t="s">
        <v>691</v>
      </c>
      <c r="I113" s="229" t="s">
        <v>682</v>
      </c>
      <c r="J113" s="229"/>
      <c r="K113" s="240"/>
    </row>
    <row r="114" spans="2:11" ht="15" customHeight="1">
      <c r="B114" s="249"/>
      <c r="C114" s="229" t="s">
        <v>48</v>
      </c>
      <c r="D114" s="229"/>
      <c r="E114" s="229"/>
      <c r="F114" s="248" t="s">
        <v>648</v>
      </c>
      <c r="G114" s="229"/>
      <c r="H114" s="229" t="s">
        <v>692</v>
      </c>
      <c r="I114" s="229" t="s">
        <v>682</v>
      </c>
      <c r="J114" s="229"/>
      <c r="K114" s="240"/>
    </row>
    <row r="115" spans="2:11" ht="15" customHeight="1">
      <c r="B115" s="249"/>
      <c r="C115" s="229" t="s">
        <v>57</v>
      </c>
      <c r="D115" s="229"/>
      <c r="E115" s="229"/>
      <c r="F115" s="248" t="s">
        <v>648</v>
      </c>
      <c r="G115" s="229"/>
      <c r="H115" s="229" t="s">
        <v>693</v>
      </c>
      <c r="I115" s="229" t="s">
        <v>694</v>
      </c>
      <c r="J115" s="229"/>
      <c r="K115" s="240"/>
    </row>
    <row r="116" spans="2:11" ht="15" customHeight="1">
      <c r="B116" s="252"/>
      <c r="C116" s="258"/>
      <c r="D116" s="258"/>
      <c r="E116" s="258"/>
      <c r="F116" s="258"/>
      <c r="G116" s="258"/>
      <c r="H116" s="258"/>
      <c r="I116" s="258"/>
      <c r="J116" s="258"/>
      <c r="K116" s="254"/>
    </row>
    <row r="117" spans="2:11" ht="18.75" customHeight="1">
      <c r="B117" s="259"/>
      <c r="C117" s="225"/>
      <c r="D117" s="225"/>
      <c r="E117" s="225"/>
      <c r="F117" s="260"/>
      <c r="G117" s="225"/>
      <c r="H117" s="225"/>
      <c r="I117" s="225"/>
      <c r="J117" s="225"/>
      <c r="K117" s="259"/>
    </row>
    <row r="118" spans="2:11" ht="18.75" customHeight="1"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</row>
    <row r="119" spans="2:11" ht="7.5" customHeight="1">
      <c r="B119" s="261"/>
      <c r="C119" s="262"/>
      <c r="D119" s="262"/>
      <c r="E119" s="262"/>
      <c r="F119" s="262"/>
      <c r="G119" s="262"/>
      <c r="H119" s="262"/>
      <c r="I119" s="262"/>
      <c r="J119" s="262"/>
      <c r="K119" s="263"/>
    </row>
    <row r="120" spans="2:11" ht="45" customHeight="1">
      <c r="B120" s="264"/>
      <c r="C120" s="334" t="s">
        <v>695</v>
      </c>
      <c r="D120" s="334"/>
      <c r="E120" s="334"/>
      <c r="F120" s="334"/>
      <c r="G120" s="334"/>
      <c r="H120" s="334"/>
      <c r="I120" s="334"/>
      <c r="J120" s="334"/>
      <c r="K120" s="265"/>
    </row>
    <row r="121" spans="2:11" ht="17.25" customHeight="1">
      <c r="B121" s="266"/>
      <c r="C121" s="241" t="s">
        <v>642</v>
      </c>
      <c r="D121" s="241"/>
      <c r="E121" s="241"/>
      <c r="F121" s="241" t="s">
        <v>643</v>
      </c>
      <c r="G121" s="242"/>
      <c r="H121" s="241" t="s">
        <v>110</v>
      </c>
      <c r="I121" s="241" t="s">
        <v>57</v>
      </c>
      <c r="J121" s="241" t="s">
        <v>644</v>
      </c>
      <c r="K121" s="267"/>
    </row>
    <row r="122" spans="2:11" ht="17.25" customHeight="1">
      <c r="B122" s="266"/>
      <c r="C122" s="243" t="s">
        <v>645</v>
      </c>
      <c r="D122" s="243"/>
      <c r="E122" s="243"/>
      <c r="F122" s="244" t="s">
        <v>646</v>
      </c>
      <c r="G122" s="245"/>
      <c r="H122" s="243"/>
      <c r="I122" s="243"/>
      <c r="J122" s="243" t="s">
        <v>647</v>
      </c>
      <c r="K122" s="267"/>
    </row>
    <row r="123" spans="2:11" ht="5.25" customHeight="1">
      <c r="B123" s="268"/>
      <c r="C123" s="246"/>
      <c r="D123" s="246"/>
      <c r="E123" s="246"/>
      <c r="F123" s="246"/>
      <c r="G123" s="229"/>
      <c r="H123" s="246"/>
      <c r="I123" s="246"/>
      <c r="J123" s="246"/>
      <c r="K123" s="269"/>
    </row>
    <row r="124" spans="2:11" ht="15" customHeight="1">
      <c r="B124" s="268"/>
      <c r="C124" s="229" t="s">
        <v>651</v>
      </c>
      <c r="D124" s="246"/>
      <c r="E124" s="246"/>
      <c r="F124" s="248" t="s">
        <v>648</v>
      </c>
      <c r="G124" s="229"/>
      <c r="H124" s="229" t="s">
        <v>687</v>
      </c>
      <c r="I124" s="229" t="s">
        <v>650</v>
      </c>
      <c r="J124" s="229">
        <v>120</v>
      </c>
      <c r="K124" s="270"/>
    </row>
    <row r="125" spans="2:11" ht="15" customHeight="1">
      <c r="B125" s="268"/>
      <c r="C125" s="229" t="s">
        <v>696</v>
      </c>
      <c r="D125" s="229"/>
      <c r="E125" s="229"/>
      <c r="F125" s="248" t="s">
        <v>648</v>
      </c>
      <c r="G125" s="229"/>
      <c r="H125" s="229" t="s">
        <v>697</v>
      </c>
      <c r="I125" s="229" t="s">
        <v>650</v>
      </c>
      <c r="J125" s="229" t="s">
        <v>698</v>
      </c>
      <c r="K125" s="270"/>
    </row>
    <row r="126" spans="2:11" ht="15" customHeight="1">
      <c r="B126" s="268"/>
      <c r="C126" s="229" t="s">
        <v>597</v>
      </c>
      <c r="D126" s="229"/>
      <c r="E126" s="229"/>
      <c r="F126" s="248" t="s">
        <v>648</v>
      </c>
      <c r="G126" s="229"/>
      <c r="H126" s="229" t="s">
        <v>699</v>
      </c>
      <c r="I126" s="229" t="s">
        <v>650</v>
      </c>
      <c r="J126" s="229" t="s">
        <v>698</v>
      </c>
      <c r="K126" s="270"/>
    </row>
    <row r="127" spans="2:11" ht="15" customHeight="1">
      <c r="B127" s="268"/>
      <c r="C127" s="229" t="s">
        <v>659</v>
      </c>
      <c r="D127" s="229"/>
      <c r="E127" s="229"/>
      <c r="F127" s="248" t="s">
        <v>654</v>
      </c>
      <c r="G127" s="229"/>
      <c r="H127" s="229" t="s">
        <v>660</v>
      </c>
      <c r="I127" s="229" t="s">
        <v>650</v>
      </c>
      <c r="J127" s="229">
        <v>15</v>
      </c>
      <c r="K127" s="270"/>
    </row>
    <row r="128" spans="2:11" ht="15" customHeight="1">
      <c r="B128" s="268"/>
      <c r="C128" s="250" t="s">
        <v>661</v>
      </c>
      <c r="D128" s="250"/>
      <c r="E128" s="250"/>
      <c r="F128" s="251" t="s">
        <v>654</v>
      </c>
      <c r="G128" s="250"/>
      <c r="H128" s="250" t="s">
        <v>662</v>
      </c>
      <c r="I128" s="250" t="s">
        <v>650</v>
      </c>
      <c r="J128" s="250">
        <v>15</v>
      </c>
      <c r="K128" s="270"/>
    </row>
    <row r="129" spans="2:11" ht="15" customHeight="1">
      <c r="B129" s="268"/>
      <c r="C129" s="250" t="s">
        <v>663</v>
      </c>
      <c r="D129" s="250"/>
      <c r="E129" s="250"/>
      <c r="F129" s="251" t="s">
        <v>654</v>
      </c>
      <c r="G129" s="250"/>
      <c r="H129" s="250" t="s">
        <v>664</v>
      </c>
      <c r="I129" s="250" t="s">
        <v>650</v>
      </c>
      <c r="J129" s="250">
        <v>20</v>
      </c>
      <c r="K129" s="270"/>
    </row>
    <row r="130" spans="2:11" ht="15" customHeight="1">
      <c r="B130" s="268"/>
      <c r="C130" s="250" t="s">
        <v>665</v>
      </c>
      <c r="D130" s="250"/>
      <c r="E130" s="250"/>
      <c r="F130" s="251" t="s">
        <v>654</v>
      </c>
      <c r="G130" s="250"/>
      <c r="H130" s="250" t="s">
        <v>666</v>
      </c>
      <c r="I130" s="250" t="s">
        <v>650</v>
      </c>
      <c r="J130" s="250">
        <v>20</v>
      </c>
      <c r="K130" s="270"/>
    </row>
    <row r="131" spans="2:11" ht="15" customHeight="1">
      <c r="B131" s="268"/>
      <c r="C131" s="229" t="s">
        <v>653</v>
      </c>
      <c r="D131" s="229"/>
      <c r="E131" s="229"/>
      <c r="F131" s="248" t="s">
        <v>654</v>
      </c>
      <c r="G131" s="229"/>
      <c r="H131" s="229" t="s">
        <v>687</v>
      </c>
      <c r="I131" s="229" t="s">
        <v>650</v>
      </c>
      <c r="J131" s="229">
        <v>50</v>
      </c>
      <c r="K131" s="270"/>
    </row>
    <row r="132" spans="2:11" ht="15" customHeight="1">
      <c r="B132" s="268"/>
      <c r="C132" s="229" t="s">
        <v>667</v>
      </c>
      <c r="D132" s="229"/>
      <c r="E132" s="229"/>
      <c r="F132" s="248" t="s">
        <v>654</v>
      </c>
      <c r="G132" s="229"/>
      <c r="H132" s="229" t="s">
        <v>687</v>
      </c>
      <c r="I132" s="229" t="s">
        <v>650</v>
      </c>
      <c r="J132" s="229">
        <v>50</v>
      </c>
      <c r="K132" s="270"/>
    </row>
    <row r="133" spans="2:11" ht="15" customHeight="1">
      <c r="B133" s="268"/>
      <c r="C133" s="229" t="s">
        <v>673</v>
      </c>
      <c r="D133" s="229"/>
      <c r="E133" s="229"/>
      <c r="F133" s="248" t="s">
        <v>654</v>
      </c>
      <c r="G133" s="229"/>
      <c r="H133" s="229" t="s">
        <v>687</v>
      </c>
      <c r="I133" s="229" t="s">
        <v>650</v>
      </c>
      <c r="J133" s="229">
        <v>50</v>
      </c>
      <c r="K133" s="270"/>
    </row>
    <row r="134" spans="2:11" ht="15" customHeight="1">
      <c r="B134" s="268"/>
      <c r="C134" s="229" t="s">
        <v>675</v>
      </c>
      <c r="D134" s="229"/>
      <c r="E134" s="229"/>
      <c r="F134" s="248" t="s">
        <v>654</v>
      </c>
      <c r="G134" s="229"/>
      <c r="H134" s="229" t="s">
        <v>687</v>
      </c>
      <c r="I134" s="229" t="s">
        <v>650</v>
      </c>
      <c r="J134" s="229">
        <v>50</v>
      </c>
      <c r="K134" s="270"/>
    </row>
    <row r="135" spans="2:11" ht="15" customHeight="1">
      <c r="B135" s="268"/>
      <c r="C135" s="229" t="s">
        <v>116</v>
      </c>
      <c r="D135" s="229"/>
      <c r="E135" s="229"/>
      <c r="F135" s="248" t="s">
        <v>654</v>
      </c>
      <c r="G135" s="229"/>
      <c r="H135" s="229" t="s">
        <v>700</v>
      </c>
      <c r="I135" s="229" t="s">
        <v>650</v>
      </c>
      <c r="J135" s="229">
        <v>255</v>
      </c>
      <c r="K135" s="270"/>
    </row>
    <row r="136" spans="2:11" ht="15" customHeight="1">
      <c r="B136" s="268"/>
      <c r="C136" s="229" t="s">
        <v>677</v>
      </c>
      <c r="D136" s="229"/>
      <c r="E136" s="229"/>
      <c r="F136" s="248" t="s">
        <v>648</v>
      </c>
      <c r="G136" s="229"/>
      <c r="H136" s="229" t="s">
        <v>701</v>
      </c>
      <c r="I136" s="229" t="s">
        <v>679</v>
      </c>
      <c r="J136" s="229"/>
      <c r="K136" s="270"/>
    </row>
    <row r="137" spans="2:11" ht="15" customHeight="1">
      <c r="B137" s="268"/>
      <c r="C137" s="229" t="s">
        <v>680</v>
      </c>
      <c r="D137" s="229"/>
      <c r="E137" s="229"/>
      <c r="F137" s="248" t="s">
        <v>648</v>
      </c>
      <c r="G137" s="229"/>
      <c r="H137" s="229" t="s">
        <v>702</v>
      </c>
      <c r="I137" s="229" t="s">
        <v>682</v>
      </c>
      <c r="J137" s="229"/>
      <c r="K137" s="270"/>
    </row>
    <row r="138" spans="2:11" ht="15" customHeight="1">
      <c r="B138" s="268"/>
      <c r="C138" s="229" t="s">
        <v>683</v>
      </c>
      <c r="D138" s="229"/>
      <c r="E138" s="229"/>
      <c r="F138" s="248" t="s">
        <v>648</v>
      </c>
      <c r="G138" s="229"/>
      <c r="H138" s="229" t="s">
        <v>683</v>
      </c>
      <c r="I138" s="229" t="s">
        <v>682</v>
      </c>
      <c r="J138" s="229"/>
      <c r="K138" s="270"/>
    </row>
    <row r="139" spans="2:11" ht="15" customHeight="1">
      <c r="B139" s="268"/>
      <c r="C139" s="229" t="s">
        <v>38</v>
      </c>
      <c r="D139" s="229"/>
      <c r="E139" s="229"/>
      <c r="F139" s="248" t="s">
        <v>648</v>
      </c>
      <c r="G139" s="229"/>
      <c r="H139" s="229" t="s">
        <v>703</v>
      </c>
      <c r="I139" s="229" t="s">
        <v>682</v>
      </c>
      <c r="J139" s="229"/>
      <c r="K139" s="270"/>
    </row>
    <row r="140" spans="2:11" ht="15" customHeight="1">
      <c r="B140" s="268"/>
      <c r="C140" s="229" t="s">
        <v>704</v>
      </c>
      <c r="D140" s="229"/>
      <c r="E140" s="229"/>
      <c r="F140" s="248" t="s">
        <v>648</v>
      </c>
      <c r="G140" s="229"/>
      <c r="H140" s="229" t="s">
        <v>705</v>
      </c>
      <c r="I140" s="229" t="s">
        <v>682</v>
      </c>
      <c r="J140" s="229"/>
      <c r="K140" s="270"/>
    </row>
    <row r="141" spans="2:11" ht="15" customHeight="1">
      <c r="B141" s="271"/>
      <c r="C141" s="272"/>
      <c r="D141" s="272"/>
      <c r="E141" s="272"/>
      <c r="F141" s="272"/>
      <c r="G141" s="272"/>
      <c r="H141" s="272"/>
      <c r="I141" s="272"/>
      <c r="J141" s="272"/>
      <c r="K141" s="273"/>
    </row>
    <row r="142" spans="2:11" ht="18.75" customHeight="1">
      <c r="B142" s="225"/>
      <c r="C142" s="225"/>
      <c r="D142" s="225"/>
      <c r="E142" s="225"/>
      <c r="F142" s="260"/>
      <c r="G142" s="225"/>
      <c r="H142" s="225"/>
      <c r="I142" s="225"/>
      <c r="J142" s="225"/>
      <c r="K142" s="225"/>
    </row>
    <row r="143" spans="2:11" ht="18.75" customHeight="1">
      <c r="B143" s="235"/>
      <c r="C143" s="235"/>
      <c r="D143" s="235"/>
      <c r="E143" s="235"/>
      <c r="F143" s="235"/>
      <c r="G143" s="235"/>
      <c r="H143" s="235"/>
      <c r="I143" s="235"/>
      <c r="J143" s="235"/>
      <c r="K143" s="235"/>
    </row>
    <row r="144" spans="2:11" ht="7.5" customHeight="1">
      <c r="B144" s="236"/>
      <c r="C144" s="237"/>
      <c r="D144" s="237"/>
      <c r="E144" s="237"/>
      <c r="F144" s="237"/>
      <c r="G144" s="237"/>
      <c r="H144" s="237"/>
      <c r="I144" s="237"/>
      <c r="J144" s="237"/>
      <c r="K144" s="238"/>
    </row>
    <row r="145" spans="2:11" ht="45" customHeight="1">
      <c r="B145" s="239"/>
      <c r="C145" s="337" t="s">
        <v>706</v>
      </c>
      <c r="D145" s="337"/>
      <c r="E145" s="337"/>
      <c r="F145" s="337"/>
      <c r="G145" s="337"/>
      <c r="H145" s="337"/>
      <c r="I145" s="337"/>
      <c r="J145" s="337"/>
      <c r="K145" s="240"/>
    </row>
    <row r="146" spans="2:11" ht="17.25" customHeight="1">
      <c r="B146" s="239"/>
      <c r="C146" s="241" t="s">
        <v>642</v>
      </c>
      <c r="D146" s="241"/>
      <c r="E146" s="241"/>
      <c r="F146" s="241" t="s">
        <v>643</v>
      </c>
      <c r="G146" s="242"/>
      <c r="H146" s="241" t="s">
        <v>110</v>
      </c>
      <c r="I146" s="241" t="s">
        <v>57</v>
      </c>
      <c r="J146" s="241" t="s">
        <v>644</v>
      </c>
      <c r="K146" s="240"/>
    </row>
    <row r="147" spans="2:11" ht="17.25" customHeight="1">
      <c r="B147" s="239"/>
      <c r="C147" s="243" t="s">
        <v>645</v>
      </c>
      <c r="D147" s="243"/>
      <c r="E147" s="243"/>
      <c r="F147" s="244" t="s">
        <v>646</v>
      </c>
      <c r="G147" s="245"/>
      <c r="H147" s="243"/>
      <c r="I147" s="243"/>
      <c r="J147" s="243" t="s">
        <v>647</v>
      </c>
      <c r="K147" s="240"/>
    </row>
    <row r="148" spans="2:11" ht="5.25" customHeight="1">
      <c r="B148" s="249"/>
      <c r="C148" s="246"/>
      <c r="D148" s="246"/>
      <c r="E148" s="246"/>
      <c r="F148" s="246"/>
      <c r="G148" s="247"/>
      <c r="H148" s="246"/>
      <c r="I148" s="246"/>
      <c r="J148" s="246"/>
      <c r="K148" s="270"/>
    </row>
    <row r="149" spans="2:11" ht="15" customHeight="1">
      <c r="B149" s="249"/>
      <c r="C149" s="274" t="s">
        <v>651</v>
      </c>
      <c r="D149" s="229"/>
      <c r="E149" s="229"/>
      <c r="F149" s="275" t="s">
        <v>648</v>
      </c>
      <c r="G149" s="229"/>
      <c r="H149" s="274" t="s">
        <v>687</v>
      </c>
      <c r="I149" s="274" t="s">
        <v>650</v>
      </c>
      <c r="J149" s="274">
        <v>120</v>
      </c>
      <c r="K149" s="270"/>
    </row>
    <row r="150" spans="2:11" ht="15" customHeight="1">
      <c r="B150" s="249"/>
      <c r="C150" s="274" t="s">
        <v>696</v>
      </c>
      <c r="D150" s="229"/>
      <c r="E150" s="229"/>
      <c r="F150" s="275" t="s">
        <v>648</v>
      </c>
      <c r="G150" s="229"/>
      <c r="H150" s="274" t="s">
        <v>707</v>
      </c>
      <c r="I150" s="274" t="s">
        <v>650</v>
      </c>
      <c r="J150" s="274" t="s">
        <v>698</v>
      </c>
      <c r="K150" s="270"/>
    </row>
    <row r="151" spans="2:11" ht="15" customHeight="1">
      <c r="B151" s="249"/>
      <c r="C151" s="274" t="s">
        <v>597</v>
      </c>
      <c r="D151" s="229"/>
      <c r="E151" s="229"/>
      <c r="F151" s="275" t="s">
        <v>648</v>
      </c>
      <c r="G151" s="229"/>
      <c r="H151" s="274" t="s">
        <v>708</v>
      </c>
      <c r="I151" s="274" t="s">
        <v>650</v>
      </c>
      <c r="J151" s="274" t="s">
        <v>698</v>
      </c>
      <c r="K151" s="270"/>
    </row>
    <row r="152" spans="2:11" ht="15" customHeight="1">
      <c r="B152" s="249"/>
      <c r="C152" s="274" t="s">
        <v>653</v>
      </c>
      <c r="D152" s="229"/>
      <c r="E152" s="229"/>
      <c r="F152" s="275" t="s">
        <v>654</v>
      </c>
      <c r="G152" s="229"/>
      <c r="H152" s="274" t="s">
        <v>687</v>
      </c>
      <c r="I152" s="274" t="s">
        <v>650</v>
      </c>
      <c r="J152" s="274">
        <v>50</v>
      </c>
      <c r="K152" s="270"/>
    </row>
    <row r="153" spans="2:11" ht="15" customHeight="1">
      <c r="B153" s="249"/>
      <c r="C153" s="274" t="s">
        <v>656</v>
      </c>
      <c r="D153" s="229"/>
      <c r="E153" s="229"/>
      <c r="F153" s="275" t="s">
        <v>648</v>
      </c>
      <c r="G153" s="229"/>
      <c r="H153" s="274" t="s">
        <v>687</v>
      </c>
      <c r="I153" s="274" t="s">
        <v>658</v>
      </c>
      <c r="J153" s="274"/>
      <c r="K153" s="270"/>
    </row>
    <row r="154" spans="2:11" ht="15" customHeight="1">
      <c r="B154" s="249"/>
      <c r="C154" s="274" t="s">
        <v>667</v>
      </c>
      <c r="D154" s="229"/>
      <c r="E154" s="229"/>
      <c r="F154" s="275" t="s">
        <v>654</v>
      </c>
      <c r="G154" s="229"/>
      <c r="H154" s="274" t="s">
        <v>687</v>
      </c>
      <c r="I154" s="274" t="s">
        <v>650</v>
      </c>
      <c r="J154" s="274">
        <v>50</v>
      </c>
      <c r="K154" s="270"/>
    </row>
    <row r="155" spans="2:11" ht="15" customHeight="1">
      <c r="B155" s="249"/>
      <c r="C155" s="274" t="s">
        <v>675</v>
      </c>
      <c r="D155" s="229"/>
      <c r="E155" s="229"/>
      <c r="F155" s="275" t="s">
        <v>654</v>
      </c>
      <c r="G155" s="229"/>
      <c r="H155" s="274" t="s">
        <v>687</v>
      </c>
      <c r="I155" s="274" t="s">
        <v>650</v>
      </c>
      <c r="J155" s="274">
        <v>50</v>
      </c>
      <c r="K155" s="270"/>
    </row>
    <row r="156" spans="2:11" ht="15" customHeight="1">
      <c r="B156" s="249"/>
      <c r="C156" s="274" t="s">
        <v>673</v>
      </c>
      <c r="D156" s="229"/>
      <c r="E156" s="229"/>
      <c r="F156" s="275" t="s">
        <v>654</v>
      </c>
      <c r="G156" s="229"/>
      <c r="H156" s="274" t="s">
        <v>687</v>
      </c>
      <c r="I156" s="274" t="s">
        <v>650</v>
      </c>
      <c r="J156" s="274">
        <v>50</v>
      </c>
      <c r="K156" s="270"/>
    </row>
    <row r="157" spans="2:11" ht="15" customHeight="1">
      <c r="B157" s="249"/>
      <c r="C157" s="274" t="s">
        <v>96</v>
      </c>
      <c r="D157" s="229"/>
      <c r="E157" s="229"/>
      <c r="F157" s="275" t="s">
        <v>648</v>
      </c>
      <c r="G157" s="229"/>
      <c r="H157" s="274" t="s">
        <v>709</v>
      </c>
      <c r="I157" s="274" t="s">
        <v>650</v>
      </c>
      <c r="J157" s="274" t="s">
        <v>710</v>
      </c>
      <c r="K157" s="270"/>
    </row>
    <row r="158" spans="2:11" ht="15" customHeight="1">
      <c r="B158" s="249"/>
      <c r="C158" s="274" t="s">
        <v>711</v>
      </c>
      <c r="D158" s="229"/>
      <c r="E158" s="229"/>
      <c r="F158" s="275" t="s">
        <v>648</v>
      </c>
      <c r="G158" s="229"/>
      <c r="H158" s="274" t="s">
        <v>712</v>
      </c>
      <c r="I158" s="274" t="s">
        <v>682</v>
      </c>
      <c r="J158" s="274"/>
      <c r="K158" s="270"/>
    </row>
    <row r="159" spans="2:11" ht="15" customHeight="1">
      <c r="B159" s="276"/>
      <c r="C159" s="258"/>
      <c r="D159" s="258"/>
      <c r="E159" s="258"/>
      <c r="F159" s="258"/>
      <c r="G159" s="258"/>
      <c r="H159" s="258"/>
      <c r="I159" s="258"/>
      <c r="J159" s="258"/>
      <c r="K159" s="277"/>
    </row>
    <row r="160" spans="2:11" ht="18.75" customHeight="1">
      <c r="B160" s="225"/>
      <c r="C160" s="229"/>
      <c r="D160" s="229"/>
      <c r="E160" s="229"/>
      <c r="F160" s="248"/>
      <c r="G160" s="229"/>
      <c r="H160" s="229"/>
      <c r="I160" s="229"/>
      <c r="J160" s="229"/>
      <c r="K160" s="225"/>
    </row>
    <row r="161" spans="2:11" ht="18.75" customHeight="1"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</row>
    <row r="162" spans="2:11" ht="7.5" customHeight="1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>
      <c r="B163" s="219"/>
      <c r="C163" s="334" t="s">
        <v>713</v>
      </c>
      <c r="D163" s="334"/>
      <c r="E163" s="334"/>
      <c r="F163" s="334"/>
      <c r="G163" s="334"/>
      <c r="H163" s="334"/>
      <c r="I163" s="334"/>
      <c r="J163" s="334"/>
      <c r="K163" s="220"/>
    </row>
    <row r="164" spans="2:11" ht="17.25" customHeight="1">
      <c r="B164" s="219"/>
      <c r="C164" s="241" t="s">
        <v>642</v>
      </c>
      <c r="D164" s="241"/>
      <c r="E164" s="241"/>
      <c r="F164" s="241" t="s">
        <v>643</v>
      </c>
      <c r="G164" s="278"/>
      <c r="H164" s="279" t="s">
        <v>110</v>
      </c>
      <c r="I164" s="279" t="s">
        <v>57</v>
      </c>
      <c r="J164" s="241" t="s">
        <v>644</v>
      </c>
      <c r="K164" s="220"/>
    </row>
    <row r="165" spans="2:11" ht="17.25" customHeight="1">
      <c r="B165" s="222"/>
      <c r="C165" s="243" t="s">
        <v>645</v>
      </c>
      <c r="D165" s="243"/>
      <c r="E165" s="243"/>
      <c r="F165" s="244" t="s">
        <v>646</v>
      </c>
      <c r="G165" s="280"/>
      <c r="H165" s="281"/>
      <c r="I165" s="281"/>
      <c r="J165" s="243" t="s">
        <v>647</v>
      </c>
      <c r="K165" s="223"/>
    </row>
    <row r="166" spans="2:11" ht="5.25" customHeight="1">
      <c r="B166" s="249"/>
      <c r="C166" s="246"/>
      <c r="D166" s="246"/>
      <c r="E166" s="246"/>
      <c r="F166" s="246"/>
      <c r="G166" s="247"/>
      <c r="H166" s="246"/>
      <c r="I166" s="246"/>
      <c r="J166" s="246"/>
      <c r="K166" s="270"/>
    </row>
    <row r="167" spans="2:11" ht="15" customHeight="1">
      <c r="B167" s="249"/>
      <c r="C167" s="229" t="s">
        <v>651</v>
      </c>
      <c r="D167" s="229"/>
      <c r="E167" s="229"/>
      <c r="F167" s="248" t="s">
        <v>648</v>
      </c>
      <c r="G167" s="229"/>
      <c r="H167" s="229" t="s">
        <v>687</v>
      </c>
      <c r="I167" s="229" t="s">
        <v>650</v>
      </c>
      <c r="J167" s="229">
        <v>120</v>
      </c>
      <c r="K167" s="270"/>
    </row>
    <row r="168" spans="2:11" ht="15" customHeight="1">
      <c r="B168" s="249"/>
      <c r="C168" s="229" t="s">
        <v>696</v>
      </c>
      <c r="D168" s="229"/>
      <c r="E168" s="229"/>
      <c r="F168" s="248" t="s">
        <v>648</v>
      </c>
      <c r="G168" s="229"/>
      <c r="H168" s="229" t="s">
        <v>697</v>
      </c>
      <c r="I168" s="229" t="s">
        <v>650</v>
      </c>
      <c r="J168" s="229" t="s">
        <v>698</v>
      </c>
      <c r="K168" s="270"/>
    </row>
    <row r="169" spans="2:11" ht="15" customHeight="1">
      <c r="B169" s="249"/>
      <c r="C169" s="229" t="s">
        <v>597</v>
      </c>
      <c r="D169" s="229"/>
      <c r="E169" s="229"/>
      <c r="F169" s="248" t="s">
        <v>648</v>
      </c>
      <c r="G169" s="229"/>
      <c r="H169" s="229" t="s">
        <v>714</v>
      </c>
      <c r="I169" s="229" t="s">
        <v>650</v>
      </c>
      <c r="J169" s="229" t="s">
        <v>698</v>
      </c>
      <c r="K169" s="270"/>
    </row>
    <row r="170" spans="2:11" ht="15" customHeight="1">
      <c r="B170" s="249"/>
      <c r="C170" s="229" t="s">
        <v>653</v>
      </c>
      <c r="D170" s="229"/>
      <c r="E170" s="229"/>
      <c r="F170" s="248" t="s">
        <v>654</v>
      </c>
      <c r="G170" s="229"/>
      <c r="H170" s="229" t="s">
        <v>714</v>
      </c>
      <c r="I170" s="229" t="s">
        <v>650</v>
      </c>
      <c r="J170" s="229">
        <v>50</v>
      </c>
      <c r="K170" s="270"/>
    </row>
    <row r="171" spans="2:11" ht="15" customHeight="1">
      <c r="B171" s="249"/>
      <c r="C171" s="229" t="s">
        <v>656</v>
      </c>
      <c r="D171" s="229"/>
      <c r="E171" s="229"/>
      <c r="F171" s="248" t="s">
        <v>648</v>
      </c>
      <c r="G171" s="229"/>
      <c r="H171" s="229" t="s">
        <v>714</v>
      </c>
      <c r="I171" s="229" t="s">
        <v>658</v>
      </c>
      <c r="J171" s="229"/>
      <c r="K171" s="270"/>
    </row>
    <row r="172" spans="2:11" ht="15" customHeight="1">
      <c r="B172" s="249"/>
      <c r="C172" s="229" t="s">
        <v>667</v>
      </c>
      <c r="D172" s="229"/>
      <c r="E172" s="229"/>
      <c r="F172" s="248" t="s">
        <v>654</v>
      </c>
      <c r="G172" s="229"/>
      <c r="H172" s="229" t="s">
        <v>714</v>
      </c>
      <c r="I172" s="229" t="s">
        <v>650</v>
      </c>
      <c r="J172" s="229">
        <v>50</v>
      </c>
      <c r="K172" s="270"/>
    </row>
    <row r="173" spans="2:11" ht="15" customHeight="1">
      <c r="B173" s="249"/>
      <c r="C173" s="229" t="s">
        <v>675</v>
      </c>
      <c r="D173" s="229"/>
      <c r="E173" s="229"/>
      <c r="F173" s="248" t="s">
        <v>654</v>
      </c>
      <c r="G173" s="229"/>
      <c r="H173" s="229" t="s">
        <v>714</v>
      </c>
      <c r="I173" s="229" t="s">
        <v>650</v>
      </c>
      <c r="J173" s="229">
        <v>50</v>
      </c>
      <c r="K173" s="270"/>
    </row>
    <row r="174" spans="2:11" ht="15" customHeight="1">
      <c r="B174" s="249"/>
      <c r="C174" s="229" t="s">
        <v>673</v>
      </c>
      <c r="D174" s="229"/>
      <c r="E174" s="229"/>
      <c r="F174" s="248" t="s">
        <v>654</v>
      </c>
      <c r="G174" s="229"/>
      <c r="H174" s="229" t="s">
        <v>714</v>
      </c>
      <c r="I174" s="229" t="s">
        <v>650</v>
      </c>
      <c r="J174" s="229">
        <v>50</v>
      </c>
      <c r="K174" s="270"/>
    </row>
    <row r="175" spans="2:11" ht="15" customHeight="1">
      <c r="B175" s="249"/>
      <c r="C175" s="229" t="s">
        <v>109</v>
      </c>
      <c r="D175" s="229"/>
      <c r="E175" s="229"/>
      <c r="F175" s="248" t="s">
        <v>648</v>
      </c>
      <c r="G175" s="229"/>
      <c r="H175" s="229" t="s">
        <v>715</v>
      </c>
      <c r="I175" s="229" t="s">
        <v>716</v>
      </c>
      <c r="J175" s="229"/>
      <c r="K175" s="270"/>
    </row>
    <row r="176" spans="2:11" ht="15" customHeight="1">
      <c r="B176" s="249"/>
      <c r="C176" s="229" t="s">
        <v>57</v>
      </c>
      <c r="D176" s="229"/>
      <c r="E176" s="229"/>
      <c r="F176" s="248" t="s">
        <v>648</v>
      </c>
      <c r="G176" s="229"/>
      <c r="H176" s="229" t="s">
        <v>717</v>
      </c>
      <c r="I176" s="229" t="s">
        <v>718</v>
      </c>
      <c r="J176" s="229">
        <v>1</v>
      </c>
      <c r="K176" s="270"/>
    </row>
    <row r="177" spans="2:11" ht="15" customHeight="1">
      <c r="B177" s="249"/>
      <c r="C177" s="229" t="s">
        <v>53</v>
      </c>
      <c r="D177" s="229"/>
      <c r="E177" s="229"/>
      <c r="F177" s="248" t="s">
        <v>648</v>
      </c>
      <c r="G177" s="229"/>
      <c r="H177" s="229" t="s">
        <v>719</v>
      </c>
      <c r="I177" s="229" t="s">
        <v>650</v>
      </c>
      <c r="J177" s="229">
        <v>20</v>
      </c>
      <c r="K177" s="270"/>
    </row>
    <row r="178" spans="2:11" ht="15" customHeight="1">
      <c r="B178" s="249"/>
      <c r="C178" s="229" t="s">
        <v>110</v>
      </c>
      <c r="D178" s="229"/>
      <c r="E178" s="229"/>
      <c r="F178" s="248" t="s">
        <v>648</v>
      </c>
      <c r="G178" s="229"/>
      <c r="H178" s="229" t="s">
        <v>720</v>
      </c>
      <c r="I178" s="229" t="s">
        <v>650</v>
      </c>
      <c r="J178" s="229">
        <v>255</v>
      </c>
      <c r="K178" s="270"/>
    </row>
    <row r="179" spans="2:11" ht="15" customHeight="1">
      <c r="B179" s="249"/>
      <c r="C179" s="229" t="s">
        <v>111</v>
      </c>
      <c r="D179" s="229"/>
      <c r="E179" s="229"/>
      <c r="F179" s="248" t="s">
        <v>648</v>
      </c>
      <c r="G179" s="229"/>
      <c r="H179" s="229" t="s">
        <v>613</v>
      </c>
      <c r="I179" s="229" t="s">
        <v>650</v>
      </c>
      <c r="J179" s="229">
        <v>10</v>
      </c>
      <c r="K179" s="270"/>
    </row>
    <row r="180" spans="2:11" ht="15" customHeight="1">
      <c r="B180" s="249"/>
      <c r="C180" s="229" t="s">
        <v>112</v>
      </c>
      <c r="D180" s="229"/>
      <c r="E180" s="229"/>
      <c r="F180" s="248" t="s">
        <v>648</v>
      </c>
      <c r="G180" s="229"/>
      <c r="H180" s="229" t="s">
        <v>721</v>
      </c>
      <c r="I180" s="229" t="s">
        <v>682</v>
      </c>
      <c r="J180" s="229"/>
      <c r="K180" s="270"/>
    </row>
    <row r="181" spans="2:11" ht="15" customHeight="1">
      <c r="B181" s="249"/>
      <c r="C181" s="229" t="s">
        <v>722</v>
      </c>
      <c r="D181" s="229"/>
      <c r="E181" s="229"/>
      <c r="F181" s="248" t="s">
        <v>648</v>
      </c>
      <c r="G181" s="229"/>
      <c r="H181" s="229" t="s">
        <v>723</v>
      </c>
      <c r="I181" s="229" t="s">
        <v>682</v>
      </c>
      <c r="J181" s="229"/>
      <c r="K181" s="270"/>
    </row>
    <row r="182" spans="2:11" ht="15" customHeight="1">
      <c r="B182" s="249"/>
      <c r="C182" s="229" t="s">
        <v>711</v>
      </c>
      <c r="D182" s="229"/>
      <c r="E182" s="229"/>
      <c r="F182" s="248" t="s">
        <v>648</v>
      </c>
      <c r="G182" s="229"/>
      <c r="H182" s="229" t="s">
        <v>724</v>
      </c>
      <c r="I182" s="229" t="s">
        <v>682</v>
      </c>
      <c r="J182" s="229"/>
      <c r="K182" s="270"/>
    </row>
    <row r="183" spans="2:11" ht="15" customHeight="1">
      <c r="B183" s="249"/>
      <c r="C183" s="229" t="s">
        <v>115</v>
      </c>
      <c r="D183" s="229"/>
      <c r="E183" s="229"/>
      <c r="F183" s="248" t="s">
        <v>654</v>
      </c>
      <c r="G183" s="229"/>
      <c r="H183" s="229" t="s">
        <v>725</v>
      </c>
      <c r="I183" s="229" t="s">
        <v>650</v>
      </c>
      <c r="J183" s="229">
        <v>50</v>
      </c>
      <c r="K183" s="270"/>
    </row>
    <row r="184" spans="2:11" ht="15" customHeight="1">
      <c r="B184" s="276"/>
      <c r="C184" s="258"/>
      <c r="D184" s="258"/>
      <c r="E184" s="258"/>
      <c r="F184" s="258"/>
      <c r="G184" s="258"/>
      <c r="H184" s="258"/>
      <c r="I184" s="258"/>
      <c r="J184" s="258"/>
      <c r="K184" s="277"/>
    </row>
    <row r="185" spans="2:11" ht="18.75" customHeight="1">
      <c r="B185" s="225"/>
      <c r="C185" s="229"/>
      <c r="D185" s="229"/>
      <c r="E185" s="229"/>
      <c r="F185" s="248"/>
      <c r="G185" s="229"/>
      <c r="H185" s="229"/>
      <c r="I185" s="229"/>
      <c r="J185" s="229"/>
      <c r="K185" s="225"/>
    </row>
    <row r="186" spans="2:11" ht="18.75" customHeight="1"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</row>
    <row r="187" spans="2:11" ht="13.5">
      <c r="B187" s="216"/>
      <c r="C187" s="217"/>
      <c r="D187" s="217"/>
      <c r="E187" s="217"/>
      <c r="F187" s="217"/>
      <c r="G187" s="217"/>
      <c r="H187" s="217"/>
      <c r="I187" s="217"/>
      <c r="J187" s="217"/>
      <c r="K187" s="218"/>
    </row>
    <row r="188" spans="2:11" ht="21">
      <c r="B188" s="219"/>
      <c r="C188" s="334" t="s">
        <v>726</v>
      </c>
      <c r="D188" s="334"/>
      <c r="E188" s="334"/>
      <c r="F188" s="334"/>
      <c r="G188" s="334"/>
      <c r="H188" s="334"/>
      <c r="I188" s="334"/>
      <c r="J188" s="334"/>
      <c r="K188" s="220"/>
    </row>
    <row r="189" spans="2:11" ht="25.5" customHeight="1">
      <c r="B189" s="219"/>
      <c r="C189" s="282" t="s">
        <v>727</v>
      </c>
      <c r="D189" s="282"/>
      <c r="E189" s="282"/>
      <c r="F189" s="282" t="s">
        <v>728</v>
      </c>
      <c r="G189" s="283"/>
      <c r="H189" s="335" t="s">
        <v>729</v>
      </c>
      <c r="I189" s="335"/>
      <c r="J189" s="335"/>
      <c r="K189" s="220"/>
    </row>
    <row r="190" spans="2:11" ht="5.25" customHeight="1">
      <c r="B190" s="249"/>
      <c r="C190" s="246"/>
      <c r="D190" s="246"/>
      <c r="E190" s="246"/>
      <c r="F190" s="246"/>
      <c r="G190" s="229"/>
      <c r="H190" s="246"/>
      <c r="I190" s="246"/>
      <c r="J190" s="246"/>
      <c r="K190" s="270"/>
    </row>
    <row r="191" spans="2:11" ht="15" customHeight="1">
      <c r="B191" s="249"/>
      <c r="C191" s="229" t="s">
        <v>730</v>
      </c>
      <c r="D191" s="229"/>
      <c r="E191" s="229"/>
      <c r="F191" s="248" t="s">
        <v>43</v>
      </c>
      <c r="G191" s="229"/>
      <c r="H191" s="333" t="s">
        <v>731</v>
      </c>
      <c r="I191" s="333"/>
      <c r="J191" s="333"/>
      <c r="K191" s="270"/>
    </row>
    <row r="192" spans="2:11" ht="15" customHeight="1">
      <c r="B192" s="249"/>
      <c r="C192" s="255"/>
      <c r="D192" s="229"/>
      <c r="E192" s="229"/>
      <c r="F192" s="248" t="s">
        <v>44</v>
      </c>
      <c r="G192" s="229"/>
      <c r="H192" s="333" t="s">
        <v>732</v>
      </c>
      <c r="I192" s="333"/>
      <c r="J192" s="333"/>
      <c r="K192" s="270"/>
    </row>
    <row r="193" spans="2:11" ht="15" customHeight="1">
      <c r="B193" s="249"/>
      <c r="C193" s="255"/>
      <c r="D193" s="229"/>
      <c r="E193" s="229"/>
      <c r="F193" s="248" t="s">
        <v>47</v>
      </c>
      <c r="G193" s="229"/>
      <c r="H193" s="333" t="s">
        <v>733</v>
      </c>
      <c r="I193" s="333"/>
      <c r="J193" s="333"/>
      <c r="K193" s="270"/>
    </row>
    <row r="194" spans="2:11" ht="15" customHeight="1">
      <c r="B194" s="249"/>
      <c r="C194" s="229"/>
      <c r="D194" s="229"/>
      <c r="E194" s="229"/>
      <c r="F194" s="248" t="s">
        <v>45</v>
      </c>
      <c r="G194" s="229"/>
      <c r="H194" s="333" t="s">
        <v>734</v>
      </c>
      <c r="I194" s="333"/>
      <c r="J194" s="333"/>
      <c r="K194" s="270"/>
    </row>
    <row r="195" spans="2:11" ht="15" customHeight="1">
      <c r="B195" s="249"/>
      <c r="C195" s="229"/>
      <c r="D195" s="229"/>
      <c r="E195" s="229"/>
      <c r="F195" s="248" t="s">
        <v>46</v>
      </c>
      <c r="G195" s="229"/>
      <c r="H195" s="333" t="s">
        <v>735</v>
      </c>
      <c r="I195" s="333"/>
      <c r="J195" s="333"/>
      <c r="K195" s="270"/>
    </row>
    <row r="196" spans="2:11" ht="15" customHeight="1">
      <c r="B196" s="249"/>
      <c r="C196" s="229"/>
      <c r="D196" s="229"/>
      <c r="E196" s="229"/>
      <c r="F196" s="248"/>
      <c r="G196" s="229"/>
      <c r="H196" s="229"/>
      <c r="I196" s="229"/>
      <c r="J196" s="229"/>
      <c r="K196" s="270"/>
    </row>
    <row r="197" spans="2:11" ht="15" customHeight="1">
      <c r="B197" s="249"/>
      <c r="C197" s="229" t="s">
        <v>694</v>
      </c>
      <c r="D197" s="229"/>
      <c r="E197" s="229"/>
      <c r="F197" s="248" t="s">
        <v>78</v>
      </c>
      <c r="G197" s="229"/>
      <c r="H197" s="333" t="s">
        <v>736</v>
      </c>
      <c r="I197" s="333"/>
      <c r="J197" s="333"/>
      <c r="K197" s="270"/>
    </row>
    <row r="198" spans="2:11" ht="15" customHeight="1">
      <c r="B198" s="249"/>
      <c r="C198" s="255"/>
      <c r="D198" s="229"/>
      <c r="E198" s="229"/>
      <c r="F198" s="248" t="s">
        <v>591</v>
      </c>
      <c r="G198" s="229"/>
      <c r="H198" s="333" t="s">
        <v>592</v>
      </c>
      <c r="I198" s="333"/>
      <c r="J198" s="333"/>
      <c r="K198" s="270"/>
    </row>
    <row r="199" spans="2:11" ht="15" customHeight="1">
      <c r="B199" s="249"/>
      <c r="C199" s="229"/>
      <c r="D199" s="229"/>
      <c r="E199" s="229"/>
      <c r="F199" s="248" t="s">
        <v>589</v>
      </c>
      <c r="G199" s="229"/>
      <c r="H199" s="333" t="s">
        <v>737</v>
      </c>
      <c r="I199" s="333"/>
      <c r="J199" s="333"/>
      <c r="K199" s="270"/>
    </row>
    <row r="200" spans="2:11" ht="15" customHeight="1">
      <c r="B200" s="284"/>
      <c r="C200" s="255"/>
      <c r="D200" s="255"/>
      <c r="E200" s="255"/>
      <c r="F200" s="248" t="s">
        <v>593</v>
      </c>
      <c r="G200" s="234"/>
      <c r="H200" s="332" t="s">
        <v>594</v>
      </c>
      <c r="I200" s="332"/>
      <c r="J200" s="332"/>
      <c r="K200" s="285"/>
    </row>
    <row r="201" spans="2:11" ht="15" customHeight="1">
      <c r="B201" s="284"/>
      <c r="C201" s="255"/>
      <c r="D201" s="255"/>
      <c r="E201" s="255"/>
      <c r="F201" s="248" t="s">
        <v>595</v>
      </c>
      <c r="G201" s="234"/>
      <c r="H201" s="332" t="s">
        <v>85</v>
      </c>
      <c r="I201" s="332"/>
      <c r="J201" s="332"/>
      <c r="K201" s="285"/>
    </row>
    <row r="202" spans="2:11" ht="15" customHeight="1">
      <c r="B202" s="284"/>
      <c r="C202" s="255"/>
      <c r="D202" s="255"/>
      <c r="E202" s="255"/>
      <c r="F202" s="286"/>
      <c r="G202" s="234"/>
      <c r="H202" s="287"/>
      <c r="I202" s="287"/>
      <c r="J202" s="287"/>
      <c r="K202" s="285"/>
    </row>
    <row r="203" spans="2:11" ht="15" customHeight="1">
      <c r="B203" s="284"/>
      <c r="C203" s="229" t="s">
        <v>718</v>
      </c>
      <c r="D203" s="255"/>
      <c r="E203" s="255"/>
      <c r="F203" s="248">
        <v>1</v>
      </c>
      <c r="G203" s="234"/>
      <c r="H203" s="332" t="s">
        <v>738</v>
      </c>
      <c r="I203" s="332"/>
      <c r="J203" s="332"/>
      <c r="K203" s="285"/>
    </row>
    <row r="204" spans="2:11" ht="15" customHeight="1">
      <c r="B204" s="284"/>
      <c r="C204" s="255"/>
      <c r="D204" s="255"/>
      <c r="E204" s="255"/>
      <c r="F204" s="248">
        <v>2</v>
      </c>
      <c r="G204" s="234"/>
      <c r="H204" s="332" t="s">
        <v>739</v>
      </c>
      <c r="I204" s="332"/>
      <c r="J204" s="332"/>
      <c r="K204" s="285"/>
    </row>
    <row r="205" spans="2:11" ht="15" customHeight="1">
      <c r="B205" s="284"/>
      <c r="C205" s="255"/>
      <c r="D205" s="255"/>
      <c r="E205" s="255"/>
      <c r="F205" s="248">
        <v>3</v>
      </c>
      <c r="G205" s="234"/>
      <c r="H205" s="332" t="s">
        <v>740</v>
      </c>
      <c r="I205" s="332"/>
      <c r="J205" s="332"/>
      <c r="K205" s="285"/>
    </row>
    <row r="206" spans="2:11" ht="15" customHeight="1">
      <c r="B206" s="284"/>
      <c r="C206" s="255"/>
      <c r="D206" s="255"/>
      <c r="E206" s="255"/>
      <c r="F206" s="248">
        <v>4</v>
      </c>
      <c r="G206" s="234"/>
      <c r="H206" s="332" t="s">
        <v>741</v>
      </c>
      <c r="I206" s="332"/>
      <c r="J206" s="332"/>
      <c r="K206" s="285"/>
    </row>
    <row r="207" spans="2:11" ht="12.75" customHeight="1">
      <c r="B207" s="288"/>
      <c r="C207" s="289"/>
      <c r="D207" s="289"/>
      <c r="E207" s="289"/>
      <c r="F207" s="289"/>
      <c r="G207" s="289"/>
      <c r="H207" s="289"/>
      <c r="I207" s="289"/>
      <c r="J207" s="289"/>
      <c r="K207" s="29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Romana</cp:lastModifiedBy>
  <dcterms:modified xsi:type="dcterms:W3CDTF">2016-04-25T09:20:21Z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