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21240" windowHeight="20505" activeTab="5"/>
  </bookViews>
  <sheets>
    <sheet name="Pokyny pro vyplnění" sheetId="11" r:id="rId1"/>
    <sheet name="Stavba" sheetId="1" r:id="rId2"/>
    <sheet name="VzorPolozky" sheetId="10" state="hidden" r:id="rId3"/>
    <sheet name="01 102019 Pol" sheetId="12" r:id="rId4"/>
    <sheet name="01 10219 Pol" sheetId="13" r:id="rId5"/>
    <sheet name="02 102019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102019 Pol'!$1:$7</definedName>
    <definedName name="_xlnm.Print_Titles" localSheetId="4">'01 10219 Pol'!$1:$7</definedName>
    <definedName name="_xlnm.Print_Titles" localSheetId="5">'02 102019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102019 Pol'!$A$1:$X$138</definedName>
    <definedName name="_xlnm.Print_Area" localSheetId="4">'01 10219 Pol'!$A$1:$X$34</definedName>
    <definedName name="_xlnm.Print_Area" localSheetId="5">'02 102019 Pol'!$A$1:$X$85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75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6" i="14"/>
  <c r="G8" i="14" s="1"/>
  <c r="I16" i="14"/>
  <c r="K16" i="14"/>
  <c r="O16" i="14"/>
  <c r="O8" i="14" s="1"/>
  <c r="Q16" i="14"/>
  <c r="V16" i="14"/>
  <c r="G17" i="14"/>
  <c r="M17" i="14" s="1"/>
  <c r="I17" i="14"/>
  <c r="K17" i="14"/>
  <c r="O17" i="14"/>
  <c r="Q17" i="14"/>
  <c r="V17" i="14"/>
  <c r="G19" i="14"/>
  <c r="I19" i="14"/>
  <c r="K19" i="14"/>
  <c r="M19" i="14"/>
  <c r="O19" i="14"/>
  <c r="Q19" i="14"/>
  <c r="V19" i="14"/>
  <c r="G23" i="14"/>
  <c r="I23" i="14"/>
  <c r="K23" i="14"/>
  <c r="M23" i="14"/>
  <c r="O23" i="14"/>
  <c r="Q23" i="14"/>
  <c r="V23" i="14"/>
  <c r="G28" i="14"/>
  <c r="M28" i="14" s="1"/>
  <c r="I28" i="14"/>
  <c r="I27" i="14" s="1"/>
  <c r="K28" i="14"/>
  <c r="K27" i="14" s="1"/>
  <c r="O28" i="14"/>
  <c r="Q28" i="14"/>
  <c r="Q27" i="14" s="1"/>
  <c r="V28" i="14"/>
  <c r="V27" i="14" s="1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G27" i="14" s="1"/>
  <c r="I31" i="14"/>
  <c r="K31" i="14"/>
  <c r="O31" i="14"/>
  <c r="O27" i="14" s="1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Q39" i="14"/>
  <c r="V39" i="14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3" i="14"/>
  <c r="G42" i="14" s="1"/>
  <c r="I43" i="14"/>
  <c r="I42" i="14" s="1"/>
  <c r="K43" i="14"/>
  <c r="K42" i="14" s="1"/>
  <c r="O43" i="14"/>
  <c r="O42" i="14" s="1"/>
  <c r="Q43" i="14"/>
  <c r="Q42" i="14" s="1"/>
  <c r="V43" i="14"/>
  <c r="V42" i="14" s="1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5" i="14"/>
  <c r="M55" i="14" s="1"/>
  <c r="I55" i="14"/>
  <c r="K55" i="14"/>
  <c r="O55" i="14"/>
  <c r="Q55" i="14"/>
  <c r="V55" i="14"/>
  <c r="G56" i="14"/>
  <c r="I56" i="14"/>
  <c r="K56" i="14"/>
  <c r="M56" i="14"/>
  <c r="O56" i="14"/>
  <c r="Q56" i="14"/>
  <c r="V56" i="14"/>
  <c r="G58" i="14"/>
  <c r="I58" i="14"/>
  <c r="I57" i="14" s="1"/>
  <c r="K58" i="14"/>
  <c r="M58" i="14"/>
  <c r="O58" i="14"/>
  <c r="Q58" i="14"/>
  <c r="Q57" i="14" s="1"/>
  <c r="V58" i="14"/>
  <c r="G59" i="14"/>
  <c r="G57" i="14" s="1"/>
  <c r="I59" i="14"/>
  <c r="K59" i="14"/>
  <c r="K57" i="14" s="1"/>
  <c r="O59" i="14"/>
  <c r="O57" i="14" s="1"/>
  <c r="Q59" i="14"/>
  <c r="V59" i="14"/>
  <c r="V57" i="14" s="1"/>
  <c r="G60" i="14"/>
  <c r="I60" i="14"/>
  <c r="K60" i="14"/>
  <c r="M60" i="14"/>
  <c r="O60" i="14"/>
  <c r="Q60" i="14"/>
  <c r="V60" i="14"/>
  <c r="G61" i="14"/>
  <c r="M61" i="14" s="1"/>
  <c r="I61" i="14"/>
  <c r="K61" i="14"/>
  <c r="O61" i="14"/>
  <c r="Q61" i="14"/>
  <c r="V61" i="14"/>
  <c r="G62" i="14"/>
  <c r="I62" i="14"/>
  <c r="K62" i="14"/>
  <c r="M62" i="14"/>
  <c r="O62" i="14"/>
  <c r="Q62" i="14"/>
  <c r="V62" i="14"/>
  <c r="G63" i="14"/>
  <c r="M63" i="14" s="1"/>
  <c r="I63" i="14"/>
  <c r="K63" i="14"/>
  <c r="O63" i="14"/>
  <c r="Q63" i="14"/>
  <c r="V63" i="14"/>
  <c r="G64" i="14"/>
  <c r="I64" i="14"/>
  <c r="K64" i="14"/>
  <c r="M64" i="14"/>
  <c r="O64" i="14"/>
  <c r="Q64" i="14"/>
  <c r="V64" i="14"/>
  <c r="G65" i="14"/>
  <c r="M65" i="14" s="1"/>
  <c r="I65" i="14"/>
  <c r="K65" i="14"/>
  <c r="O65" i="14"/>
  <c r="Q65" i="14"/>
  <c r="V65" i="14"/>
  <c r="G66" i="14"/>
  <c r="I66" i="14"/>
  <c r="K66" i="14"/>
  <c r="M66" i="14"/>
  <c r="O66" i="14"/>
  <c r="Q66" i="14"/>
  <c r="V66" i="14"/>
  <c r="G67" i="14"/>
  <c r="M67" i="14" s="1"/>
  <c r="I67" i="14"/>
  <c r="K67" i="14"/>
  <c r="O67" i="14"/>
  <c r="Q67" i="14"/>
  <c r="V67" i="14"/>
  <c r="G68" i="14"/>
  <c r="I68" i="14"/>
  <c r="K68" i="14"/>
  <c r="M68" i="14"/>
  <c r="O68" i="14"/>
  <c r="Q68" i="14"/>
  <c r="V68" i="14"/>
  <c r="G69" i="14"/>
  <c r="M69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M71" i="14" s="1"/>
  <c r="I71" i="14"/>
  <c r="K71" i="14"/>
  <c r="O71" i="14"/>
  <c r="Q71" i="14"/>
  <c r="V71" i="14"/>
  <c r="G72" i="14"/>
  <c r="O72" i="14"/>
  <c r="G73" i="14"/>
  <c r="M73" i="14" s="1"/>
  <c r="M72" i="14" s="1"/>
  <c r="I73" i="14"/>
  <c r="I72" i="14" s="1"/>
  <c r="K73" i="14"/>
  <c r="K72" i="14" s="1"/>
  <c r="O73" i="14"/>
  <c r="Q73" i="14"/>
  <c r="Q72" i="14" s="1"/>
  <c r="V73" i="14"/>
  <c r="V72" i="14" s="1"/>
  <c r="AE75" i="14"/>
  <c r="AF75" i="14"/>
  <c r="G24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8" i="13"/>
  <c r="M18" i="13" s="1"/>
  <c r="I18" i="13"/>
  <c r="K18" i="13"/>
  <c r="K17" i="13" s="1"/>
  <c r="O18" i="13"/>
  <c r="Q18" i="13"/>
  <c r="V18" i="13"/>
  <c r="V17" i="13" s="1"/>
  <c r="G19" i="13"/>
  <c r="I19" i="13"/>
  <c r="K19" i="13"/>
  <c r="M19" i="13"/>
  <c r="O19" i="13"/>
  <c r="Q19" i="13"/>
  <c r="V19" i="13"/>
  <c r="G20" i="13"/>
  <c r="G17" i="13" s="1"/>
  <c r="I20" i="13"/>
  <c r="K20" i="13"/>
  <c r="O20" i="13"/>
  <c r="O17" i="13" s="1"/>
  <c r="Q20" i="13"/>
  <c r="V20" i="13"/>
  <c r="G21" i="13"/>
  <c r="M21" i="13" s="1"/>
  <c r="I21" i="13"/>
  <c r="I17" i="13" s="1"/>
  <c r="K21" i="13"/>
  <c r="O21" i="13"/>
  <c r="Q21" i="13"/>
  <c r="Q17" i="13" s="1"/>
  <c r="V21" i="13"/>
  <c r="G22" i="13"/>
  <c r="I22" i="13"/>
  <c r="K22" i="13"/>
  <c r="M22" i="13"/>
  <c r="O22" i="13"/>
  <c r="Q22" i="13"/>
  <c r="V22" i="13"/>
  <c r="AE24" i="13"/>
  <c r="G128" i="12"/>
  <c r="G9" i="12"/>
  <c r="I9" i="12"/>
  <c r="I8" i="12" s="1"/>
  <c r="K9" i="12"/>
  <c r="M9" i="12"/>
  <c r="O9" i="12"/>
  <c r="Q9" i="12"/>
  <c r="Q8" i="12" s="1"/>
  <c r="V9" i="12"/>
  <c r="V8" i="12" s="1"/>
  <c r="G13" i="12"/>
  <c r="M13" i="12" s="1"/>
  <c r="I13" i="12"/>
  <c r="K13" i="12"/>
  <c r="K8" i="12" s="1"/>
  <c r="O13" i="12"/>
  <c r="Q13" i="12"/>
  <c r="V13" i="12"/>
  <c r="G14" i="12"/>
  <c r="I14" i="12"/>
  <c r="K14" i="12"/>
  <c r="M14" i="12"/>
  <c r="O14" i="12"/>
  <c r="Q14" i="12"/>
  <c r="V14" i="12"/>
  <c r="G16" i="12"/>
  <c r="G8" i="12" s="1"/>
  <c r="I16" i="12"/>
  <c r="K16" i="12"/>
  <c r="O16" i="12"/>
  <c r="O8" i="12" s="1"/>
  <c r="Q16" i="12"/>
  <c r="V16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G39" i="12" s="1"/>
  <c r="I40" i="12"/>
  <c r="I39" i="12" s="1"/>
  <c r="K40" i="12"/>
  <c r="K39" i="12" s="1"/>
  <c r="O40" i="12"/>
  <c r="O39" i="12" s="1"/>
  <c r="Q40" i="12"/>
  <c r="Q39" i="12" s="1"/>
  <c r="V40" i="12"/>
  <c r="V39" i="12" s="1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2" i="12"/>
  <c r="M72" i="12" s="1"/>
  <c r="I72" i="12"/>
  <c r="I71" i="12" s="1"/>
  <c r="K72" i="12"/>
  <c r="K71" i="12" s="1"/>
  <c r="O72" i="12"/>
  <c r="Q72" i="12"/>
  <c r="Q71" i="12" s="1"/>
  <c r="V72" i="12"/>
  <c r="V71" i="12" s="1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O71" i="12" s="1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8" i="12"/>
  <c r="M108" i="12" s="1"/>
  <c r="I108" i="12"/>
  <c r="I107" i="12" s="1"/>
  <c r="K108" i="12"/>
  <c r="K107" i="12" s="1"/>
  <c r="O108" i="12"/>
  <c r="Q108" i="12"/>
  <c r="Q107" i="12" s="1"/>
  <c r="V108" i="12"/>
  <c r="V107" i="12" s="1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O107" i="12" s="1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AE128" i="12"/>
  <c r="AF128" i="12"/>
  <c r="I20" i="1"/>
  <c r="I19" i="1"/>
  <c r="I18" i="1"/>
  <c r="I17" i="1"/>
  <c r="I16" i="1"/>
  <c r="I58" i="1"/>
  <c r="J54" i="1" s="1"/>
  <c r="F45" i="1"/>
  <c r="G23" i="1" s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G26" i="1" l="1"/>
  <c r="A26" i="1"/>
  <c r="A23" i="1"/>
  <c r="G28" i="1"/>
  <c r="M59" i="14"/>
  <c r="M57" i="14" s="1"/>
  <c r="M43" i="14"/>
  <c r="M42" i="14" s="1"/>
  <c r="M31" i="14"/>
  <c r="M27" i="14" s="1"/>
  <c r="M16" i="14"/>
  <c r="M8" i="14" s="1"/>
  <c r="M20" i="13"/>
  <c r="M17" i="13" s="1"/>
  <c r="M12" i="13"/>
  <c r="M8" i="13" s="1"/>
  <c r="AF24" i="13"/>
  <c r="M107" i="12"/>
  <c r="M71" i="12"/>
  <c r="M40" i="12"/>
  <c r="M39" i="12" s="1"/>
  <c r="M16" i="12"/>
  <c r="M8" i="12" s="1"/>
  <c r="G107" i="12"/>
  <c r="G71" i="12"/>
  <c r="J52" i="1"/>
  <c r="J56" i="1"/>
  <c r="J53" i="1"/>
  <c r="J55" i="1"/>
  <c r="J57" i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A24" i="1" l="1"/>
  <c r="G24" i="1"/>
  <c r="A27" i="1" s="1"/>
  <c r="J58" i="1"/>
  <c r="J44" i="1"/>
  <c r="J41" i="1"/>
  <c r="J42" i="1"/>
  <c r="J43" i="1"/>
  <c r="J39" i="1"/>
  <c r="J45" i="1" s="1"/>
  <c r="J40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Milan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Milan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Milan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<sst xmlns="http://schemas.openxmlformats.org/spreadsheetml/2006/main" count="1473" uniqueCount="385">
  <si>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</si>
  <si>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</si>
  <si>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</si>
  <si>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</si>
  <si>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</si>
  <si>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</si>
  <si>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</si>
  <si>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</si>
  <si>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</si>
  <si>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</si>
  <si>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</si>
  <si>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</si>
  <si>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</si>
  <si>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</si>
  <si>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</si>
  <si>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</si>
  <si>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</si>
  <si>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</si>
  <si>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</si>
  <si>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</si>
  <si>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</si>
  <si>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</si>
  <si>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</si>
  <si>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</si>
  <si>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</si>
  <si>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</si>
  <si>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</si>
  <si>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</si>
  <si>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</si>
  <si>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</si>
  <si>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</si>
  <si>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</si>
  <si>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</si>
  <si>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</si>
  <si>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</si>
  <si>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</si>
  <si>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</si>
  <si>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</si>
  <si>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</si>
  <si>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</si>
  <si>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</si>
  <si>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</si>
  <si>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 </t>
  </si>
  <si>
    <t>AZ025</t>
  </si>
  <si>
    <t>Sokolovna Černovice   cenová úroveň CU 2019/II   ZTI čížek</t>
  </si>
  <si>
    <t>Stavba</t>
  </si>
  <si>
    <t>01</t>
  </si>
  <si>
    <t>I.ETAPA</t>
  </si>
  <si>
    <t>102019</t>
  </si>
  <si>
    <t>kontrolní rozpočet</t>
  </si>
  <si>
    <t>10219</t>
  </si>
  <si>
    <t>SO02  Odvodnění</t>
  </si>
  <si>
    <t>02</t>
  </si>
  <si>
    <t>II.ETAPA</t>
  </si>
  <si>
    <t>Kontrolní rozpočet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</si>
  <si>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</si>
  <si>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</si>
  <si>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</si>
  <si>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</si>
  <si>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</si>
  <si>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</si>
  <si>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</si>
  <si>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</si>
  <si>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</si>
  <si>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</si>
  <si>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</si>
  <si>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</si>
  <si>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</si>
  <si>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</si>
  <si>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</si>
  <si>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</si>
  <si>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</si>
  <si>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</si>
  <si>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</si>
  <si>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</si>
  <si>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</si>
  <si>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</si>
  <si>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</si>
  <si>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</si>
  <si>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</si>
  <si>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</si>
  <si>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</si>
  <si>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</si>
  <si>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</si>
  <si>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</si>
  <si>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</si>
  <si>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</si>
  <si>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</si>
  <si>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</si>
  <si>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</si>
  <si>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</si>
  <si>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</si>
  <si>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</si>
  <si>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</si>
  <si>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</si>
  <si>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</si>
  <si>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</si>
  <si>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</si>
  <si>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</si>
  <si>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</si>
  <si>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139601101</t>
  </si>
  <si>
    <t>Ruční výkop jam, rýh a šachet v hornině tř. 1 - 2</t>
  </si>
  <si>
    <t>m3</t>
  </si>
  <si>
    <t>RTS 19/ II</t>
  </si>
  <si>
    <t>Práce</t>
  </si>
  <si>
    <t>POL1_0</t>
  </si>
  <si>
    <t>14*0,6*0,6</t>
  </si>
  <si>
    <t>VV</t>
  </si>
  <si>
    <t>32*0,6*0,6</t>
  </si>
  <si>
    <t>8*0,6*0,6</t>
  </si>
  <si>
    <t>161101501</t>
  </si>
  <si>
    <t>Svislé přemístění výkopku z hor. 1-4 ruční</t>
  </si>
  <si>
    <t>162201203</t>
  </si>
  <si>
    <t>Vodorovné přemíst.výkopku, kolečko hor.1-4, do 10m</t>
  </si>
  <si>
    <t>12,96+3,24</t>
  </si>
  <si>
    <t>171201101</t>
  </si>
  <si>
    <t>Uložení sypaniny do násypů nezhutněných</t>
  </si>
  <si>
    <t>174101101</t>
  </si>
  <si>
    <t>Zásyp jam, rýh, šachet se zhutněním</t>
  </si>
  <si>
    <t>19,44-16,2</t>
  </si>
  <si>
    <t>175101101</t>
  </si>
  <si>
    <t>Obsyp potrubí bez prohození sypaniny s dodáním štěrkopísku frakce 0 - 22 mm</t>
  </si>
  <si>
    <t>14*0,4*0,6</t>
  </si>
  <si>
    <t>32*0,4*0,6</t>
  </si>
  <si>
    <t>8*0,4*0,6</t>
  </si>
  <si>
    <t>451541111</t>
  </si>
  <si>
    <t>Lože pod potrubí ze štěrkodrtě 0 - 63 mm</t>
  </si>
  <si>
    <t>14*0,1*0,6</t>
  </si>
  <si>
    <t>32*0,1*0,6</t>
  </si>
  <si>
    <t>8*0,1*0,6</t>
  </si>
  <si>
    <t>132201212</t>
  </si>
  <si>
    <t>Hloubení rýh š.do 200 cm hor.3 do 1000m3,STROJNĚ</t>
  </si>
  <si>
    <t>156*0,8*1,5</t>
  </si>
  <si>
    <t>161101101</t>
  </si>
  <si>
    <t>Svislé přemístění výkopku z hor.1-4 do 2,5 m</t>
  </si>
  <si>
    <t>162201102</t>
  </si>
  <si>
    <t>Vodorovné přemístění výkopku z hor.1-4 do 50 m</t>
  </si>
  <si>
    <t>57,408+12,48</t>
  </si>
  <si>
    <t>POL1_</t>
  </si>
  <si>
    <t>187,200-69,888</t>
  </si>
  <si>
    <t>156*0,46*0,8</t>
  </si>
  <si>
    <t>156*0,1*0,8</t>
  </si>
  <si>
    <t>721176101</t>
  </si>
  <si>
    <t>Potrubí HT připojovací D 32 x 1,8 mm</t>
  </si>
  <si>
    <t>m</t>
  </si>
  <si>
    <t>721176102</t>
  </si>
  <si>
    <t>Potrubí HT připojovací D 40 x 1,8 mm</t>
  </si>
  <si>
    <t>721176103</t>
  </si>
  <si>
    <t>Potrubí HT připojovací D 50 x 1,8 mm</t>
  </si>
  <si>
    <t>721176104</t>
  </si>
  <si>
    <t>Potrubí HT připojovací D 75 x 1,9 mm</t>
  </si>
  <si>
    <t>721176105</t>
  </si>
  <si>
    <t>Potrubí HT připojovací D 110 x 2,7 mm</t>
  </si>
  <si>
    <t>721176114</t>
  </si>
  <si>
    <t>Potrubí HT odpadní svislé D 75 x 1,9 mm</t>
  </si>
  <si>
    <t>721176115</t>
  </si>
  <si>
    <t>Potrubí HT odpadní svislé D 110 x 2,7 mm</t>
  </si>
  <si>
    <t>721176222</t>
  </si>
  <si>
    <t>Potrubí KG svodné (ležaté) v zemi D 110 x 3,2 mm</t>
  </si>
  <si>
    <t>721176223</t>
  </si>
  <si>
    <t>Potrubí KG svodné (ležaté) v zemi D 125 x 3,2 mm</t>
  </si>
  <si>
    <t>721176224</t>
  </si>
  <si>
    <t>Potrubí KG svodné (ležaté) v zemi D 160 x 4,7 mm</t>
  </si>
  <si>
    <t>722171214</t>
  </si>
  <si>
    <t>Potrubí z PEHD, D 40 x 3,7 mm</t>
  </si>
  <si>
    <t>721290111</t>
  </si>
  <si>
    <t>Zkouška těsnosti kanalizace vodou DN 125</t>
  </si>
  <si>
    <t>721290112</t>
  </si>
  <si>
    <t>Zkouška těsnosti kanalizace vodou DN 200</t>
  </si>
  <si>
    <t>721194104</t>
  </si>
  <si>
    <t>Vyvedení odpadních výpustek D 40</t>
  </si>
  <si>
    <t>kus</t>
  </si>
  <si>
    <t>721194105</t>
  </si>
  <si>
    <t>Vyvedení odpadních výpustek D 50</t>
  </si>
  <si>
    <t>721194109</t>
  </si>
  <si>
    <t>Vyvedení odpadních výpustek D 110</t>
  </si>
  <si>
    <t>721223423</t>
  </si>
  <si>
    <t>Vpusť podlahová se zápachovou uzávěrkou, mřížka nerez 115 x 115 D 50/75/110 mm</t>
  </si>
  <si>
    <t>721242111</t>
  </si>
  <si>
    <t>Lapač střešních splavenin PP DN 100</t>
  </si>
  <si>
    <t>721273200</t>
  </si>
  <si>
    <t>Souprava ventilační střešní, souprava větrací hlavice PP,  D 75 mm</t>
  </si>
  <si>
    <t>Souprava ventilační střešní, souprava větrací hlavice PP,  D 110 mm</t>
  </si>
  <si>
    <t>721-1</t>
  </si>
  <si>
    <t>Zvuková a tep. izolace z pěnového polyetylenu, tl. 5 mm, D75</t>
  </si>
  <si>
    <t>Vlastní</t>
  </si>
  <si>
    <t>Indiv</t>
  </si>
  <si>
    <t>721-2</t>
  </si>
  <si>
    <t>Zvuková a tep. izolace z pěnového polyetylenu, tl. 5 mm, D110</t>
  </si>
  <si>
    <t>721-3</t>
  </si>
  <si>
    <t>Napojení na stávající kanalizaci, vč. potřebného materiálu a tavrovek</t>
  </si>
  <si>
    <t>soubor</t>
  </si>
  <si>
    <t>7214</t>
  </si>
  <si>
    <t>Sprchový podlahový žlab l = 850 mm,  nerez rošt, pevná zápachová klapka, odtok na kraji otočný 360°</t>
  </si>
  <si>
    <t>Specifikace</t>
  </si>
  <si>
    <t>POL3_0</t>
  </si>
  <si>
    <t>721-5</t>
  </si>
  <si>
    <t>Podomítkový sifon pro potrubí kondenzátu, DN 32, se suchou klapkou</t>
  </si>
  <si>
    <t>28654741</t>
  </si>
  <si>
    <t>Sifon kondenzační DN 40  PP vodorovný odtok</t>
  </si>
  <si>
    <t>SPCM</t>
  </si>
  <si>
    <t>Čerpací šachta průměr 1800 mm,čerpadlo 1,5 kW,, pachtěs. poklop 600/600 mm, vč. vystrojení</t>
  </si>
  <si>
    <t>R-položka</t>
  </si>
  <si>
    <t>POL12_1</t>
  </si>
  <si>
    <t>721140802</t>
  </si>
  <si>
    <t>Demontáž potrubí litinového DN 100</t>
  </si>
  <si>
    <t>899104111</t>
  </si>
  <si>
    <t>Osazení poklopu s rámem nad 150 kg, včetně dodávky poklopu šachtového lit. D 650</t>
  </si>
  <si>
    <t>894211111</t>
  </si>
  <si>
    <t>Šachty z betonu kruhové,dno C 25/30,potrubí DN 200</t>
  </si>
  <si>
    <t>894411111</t>
  </si>
  <si>
    <t>Zřízení šachet z dílců,dno C 25/30, potrubí DN 200, včetně dílců TBS-Q 100/50 PS a TBR-Q 100-63/58 KPS</t>
  </si>
  <si>
    <t>722172311</t>
  </si>
  <si>
    <t>Potrubí z PPR, D 20x2,8 mm, PN 16, vč.zed.výpom.</t>
  </si>
  <si>
    <t>722172631</t>
  </si>
  <si>
    <t>Potrubí z PPR, PN 20, D 20x3,4 mm</t>
  </si>
  <si>
    <t>722172612</t>
  </si>
  <si>
    <t>Potrubí z PPR, PN16, D 25x3,5 mm</t>
  </si>
  <si>
    <t>722172632</t>
  </si>
  <si>
    <t>Potrubí z PPR, PN 20, D 25x4,2 mm</t>
  </si>
  <si>
    <t>722172613</t>
  </si>
  <si>
    <t>Potrubí z PPR, PN16, D 32x4,4 mm</t>
  </si>
  <si>
    <t>722172633</t>
  </si>
  <si>
    <t>Potrubí z PPR, PN 20, D 32x5,4 mm</t>
  </si>
  <si>
    <t>722172614</t>
  </si>
  <si>
    <t>Potrubí z PPR, PN16, D 40x5,5 mm</t>
  </si>
  <si>
    <t>722172634</t>
  </si>
  <si>
    <t>Potrubí z PPR, PN 20, D 40x6,7 mm</t>
  </si>
  <si>
    <t>722130233</t>
  </si>
  <si>
    <t>Potrubí z trub.závit.pozink.svařovan.,DN 25</t>
  </si>
  <si>
    <t>722130234</t>
  </si>
  <si>
    <t>Potrubí z trub.závit.pozink.svařovan.,DN 32</t>
  </si>
  <si>
    <t>722280108</t>
  </si>
  <si>
    <t>Tlaková zkouška vodovodního potrubí do DN 50</t>
  </si>
  <si>
    <t>722290234</t>
  </si>
  <si>
    <t>Proplach a dezinfekce vodovod.potrubí do DN 80</t>
  </si>
  <si>
    <t>722220111</t>
  </si>
  <si>
    <t>Nástěnka pro výtok G 1/2</t>
  </si>
  <si>
    <t>722237121</t>
  </si>
  <si>
    <t>Kohout kulový, DN 15</t>
  </si>
  <si>
    <t>722237123</t>
  </si>
  <si>
    <t>Kohout kulový, DN 25</t>
  </si>
  <si>
    <t>722237124</t>
  </si>
  <si>
    <t>Kohout kulový, DN 32</t>
  </si>
  <si>
    <t>722237134</t>
  </si>
  <si>
    <t>Kohout vod.kulový s vypouš., DN 32</t>
  </si>
  <si>
    <t>722223131</t>
  </si>
  <si>
    <t>Kohout kul.výtokový s připojením na hadici, DN 15</t>
  </si>
  <si>
    <t>722231164</t>
  </si>
  <si>
    <t>Ventil vod.pojistný pružinový P10-237-616, G 5/4</t>
  </si>
  <si>
    <t>722237623</t>
  </si>
  <si>
    <t>Ventil vod.zpět., DN 25</t>
  </si>
  <si>
    <t>722237624</t>
  </si>
  <si>
    <t>Ventil vod.zpět., DN 32</t>
  </si>
  <si>
    <t>722235524</t>
  </si>
  <si>
    <t>Filtr, DN 32</t>
  </si>
  <si>
    <t>722235523</t>
  </si>
  <si>
    <t>Filtr, DN 25</t>
  </si>
  <si>
    <t>722265116</t>
  </si>
  <si>
    <t>Vodoměr domovní SV DN25x260mm, Qn 6,0</t>
  </si>
  <si>
    <t>722264111</t>
  </si>
  <si>
    <t>Vodoměr podružný SV DN 15x80 mm, Qn 1,5</t>
  </si>
  <si>
    <t>722264115</t>
  </si>
  <si>
    <t>Vodoměr podružný TV DN 15x80 mm, Qn 1,5</t>
  </si>
  <si>
    <t>722181212</t>
  </si>
  <si>
    <t>Izolace návleková tl. stěny 9 mm, vnitřní průměr 22 mm</t>
  </si>
  <si>
    <t>Izolace návleková tl. stěny 9 mm, vnitřní průměr 25 mm</t>
  </si>
  <si>
    <t>Izolace návleková tl. stěny 9 mm, vnitřní průměr 32 mm</t>
  </si>
  <si>
    <t>Izolace návleková tl. stěny 9 mm, vnitřní průměr 40 mm</t>
  </si>
  <si>
    <t>722130802</t>
  </si>
  <si>
    <t>Demontáž potrubí ocelových závitových</t>
  </si>
  <si>
    <t>42610989.A</t>
  </si>
  <si>
    <t>Čerpadlo cirkulační, dopravní výška 7 m, 230 V,PN 10</t>
  </si>
  <si>
    <t>722254201</t>
  </si>
  <si>
    <t>Hydrantový systém, box s plnými dveřmi, průměr 25/30, stálotvará hadice</t>
  </si>
  <si>
    <t>722-1</t>
  </si>
  <si>
    <t>Napojení na stávající potrubí vodovodní přípojky, vč. potřebného materiálu</t>
  </si>
  <si>
    <t>Kalkul</t>
  </si>
  <si>
    <t>725014131</t>
  </si>
  <si>
    <t>Klozet závěsný + sedátko, bílý</t>
  </si>
  <si>
    <t>725014141</t>
  </si>
  <si>
    <t>Klozet závěsný ZTP + sedátko, bílý</t>
  </si>
  <si>
    <t>725017162</t>
  </si>
  <si>
    <t>Umyvadlo na šrouby , 55 x 45 cm, bílé</t>
  </si>
  <si>
    <t>725017153</t>
  </si>
  <si>
    <t>Umyvadlo invalidní  64 x 55 cm, bílé</t>
  </si>
  <si>
    <t>725016125</t>
  </si>
  <si>
    <t>Urinál odsávací, ovládání autom, bílý</t>
  </si>
  <si>
    <t>725019101</t>
  </si>
  <si>
    <t>Výlevka stojící s plastovou mřížkou</t>
  </si>
  <si>
    <t>725823121</t>
  </si>
  <si>
    <t>Baterie umyvadlová stoján. ruční, vč. otvír.odpadu, standardní</t>
  </si>
  <si>
    <t>725823134</t>
  </si>
  <si>
    <t>Baterie dřezová stojánková ruční s výsuv. sprchou</t>
  </si>
  <si>
    <t>725829201</t>
  </si>
  <si>
    <t>Montáž baterie nástěnné chromové, včetně dodávky pákové baterie pro výlevku</t>
  </si>
  <si>
    <t>725814104</t>
  </si>
  <si>
    <t>Ventil rohový, D1/2xG3/8</t>
  </si>
  <si>
    <t>725860180</t>
  </si>
  <si>
    <t>Sifon, DN 40/50 nerezový, podomítková uzávěrka, krycí deska nerez 160x110 mm</t>
  </si>
  <si>
    <t>725980122</t>
  </si>
  <si>
    <t>Dvířka z plastu, 200 x 300 mm</t>
  </si>
  <si>
    <t>726211122</t>
  </si>
  <si>
    <t>Podomítkový modul pro závěsné WC, h 108 cm,, ovládání zepředu</t>
  </si>
  <si>
    <t>725534112</t>
  </si>
  <si>
    <t>725110814</t>
  </si>
  <si>
    <t>Demontáž klozetů kombinovaných</t>
  </si>
  <si>
    <t>725210821</t>
  </si>
  <si>
    <t>Demontáž umyvadel bez výtokových armatur</t>
  </si>
  <si>
    <t>725820802</t>
  </si>
  <si>
    <t>Demontáž baterie stojánkové do 1otvoru</t>
  </si>
  <si>
    <t>725122817</t>
  </si>
  <si>
    <t>Demontáž pisoárů bez nádrže + 1 záchodkem</t>
  </si>
  <si>
    <t>725330820</t>
  </si>
  <si>
    <t>Demontáž výlevky diturvitové</t>
  </si>
  <si>
    <t>SUM</t>
  </si>
  <si>
    <t>Poznámky uchazeče k zadání</t>
  </si>
  <si>
    <t>POPUZIV</t>
  </si>
  <si>
    <t>END</t>
  </si>
  <si>
    <t>132201210</t>
  </si>
  <si>
    <t>Hloubení rýh š.do 200 cm hor.3 do 50 m3,STROJNĚ</t>
  </si>
  <si>
    <t>131201110</t>
  </si>
  <si>
    <t>Hloubení nezapaž. jam hor.3 do 50 m3, STROJNĚ</t>
  </si>
  <si>
    <t>161101102</t>
  </si>
  <si>
    <t>Svislé přemístění výkopku z hor.1-4 do 4,0 m</t>
  </si>
  <si>
    <t>162301102</t>
  </si>
  <si>
    <t>Vodorovné přemístění výkopku z hor.1-4 do 1000 m</t>
  </si>
  <si>
    <t>171101101</t>
  </si>
  <si>
    <t>Uložení sypaniny do násypů zhutněných na 95% PS</t>
  </si>
  <si>
    <t>451572111</t>
  </si>
  <si>
    <t>Lože pod potrubí z kameniva těženého 0 - 4 mm</t>
  </si>
  <si>
    <t>871313121</t>
  </si>
  <si>
    <t>Montáž trub z plastu, gumový kroužek, DN 150</t>
  </si>
  <si>
    <t>28611223</t>
  </si>
  <si>
    <t>Trubka PVC-U drenážní flexibilní DN 100 mm</t>
  </si>
  <si>
    <t>28611225.A</t>
  </si>
  <si>
    <t>Trubka PVC drenážní flexibilní d 160 mm</t>
  </si>
  <si>
    <t>69366198</t>
  </si>
  <si>
    <t>m2</t>
  </si>
  <si>
    <t>583319073</t>
  </si>
  <si>
    <t>Kamenivo těžené frakce 32/63 B Zlínský kraj</t>
  </si>
  <si>
    <t>t</t>
  </si>
  <si>
    <t>Vyvedení odpadních výpustek D 40 x 1,8</t>
  </si>
  <si>
    <t>Vyvedení odpadních výpustek D 110 x 2,3</t>
  </si>
  <si>
    <t>Souprava ventilační střešní HL souprava větrací hlavice PP HL810  D 110 mm</t>
  </si>
  <si>
    <t>Podomítkový sifon pro potrubí kondenzátu, DN 32, s</t>
  </si>
  <si>
    <t>HL136N sifon kondenzační DN 40  PP vodorovný odtok stavební výška 95 mm</t>
  </si>
  <si>
    <t>722172611</t>
  </si>
  <si>
    <t>Potrubí z PPR Instaplast, D 20x2,8 mm, PN 16</t>
  </si>
  <si>
    <t>Potrubí z PPR Instaplast, D 20x3,4 mm, PN 20</t>
  </si>
  <si>
    <t>Potrubí z PPR Instaplast, D 25x3,5 mm, PN 16</t>
  </si>
  <si>
    <t>Potrubí z PPR Instaplast, D 25x4,2 mm, PN 20</t>
  </si>
  <si>
    <t>Potrubí z PPR Instaplast, D 32x4,4 mm, PN 16</t>
  </si>
  <si>
    <t>Potrubí z PPR Instaplast, D 32x5,4 mm, PN 20</t>
  </si>
  <si>
    <t>Potrubí z trub.závit.pozink.svařovan. 11343,DN 25</t>
  </si>
  <si>
    <t>Tlaková zkouška vodovodního potrubí DN 50</t>
  </si>
  <si>
    <t>Proplach a dezinfekce vodovod.potrubí DN 80</t>
  </si>
  <si>
    <t>Nástěnka K 247, pro výtokový ventil G 1/2</t>
  </si>
  <si>
    <t>Hydrantový systém, box s plnými dveřmi průměr 25/30, stálotvará hadice</t>
  </si>
  <si>
    <t>725017352</t>
  </si>
  <si>
    <t>725249102</t>
  </si>
  <si>
    <t>Montáž sprchových mís a vaniček</t>
  </si>
  <si>
    <t>7251</t>
  </si>
  <si>
    <t>Sprchová vanička, ocelová smaltovaná 90x90</t>
  </si>
  <si>
    <t>725249103</t>
  </si>
  <si>
    <t>Montáž sprchových koutů</t>
  </si>
  <si>
    <t>55428083.A</t>
  </si>
  <si>
    <t>Baterie umyvadlová stoján. ruční, vč. otvír.odpadu standardní</t>
  </si>
  <si>
    <t>Montáž baterie umyv.a dřezové nástěnné chromové včetně dodávky pákové baterie</t>
  </si>
  <si>
    <t>725845111</t>
  </si>
  <si>
    <t>Baterie sprchová nástěnná ruční, bez příslušenství standardní</t>
  </si>
  <si>
    <t>Sifon pračkový HL400, D 40/50 mm nerezový podomítková uzávěrka, krycí deska nerez 160x110 mm</t>
  </si>
  <si>
    <t>Modul-WC Kombifix s odsáváním, UP320, h 108 cm,</t>
  </si>
  <si>
    <t>město Černovice</t>
  </si>
  <si>
    <t>Čížek</t>
  </si>
  <si>
    <t>SOUPIS STAV.PRACÍ,DOD. a SLUŽEB</t>
  </si>
  <si>
    <t>Ohřívač elektr., průtokový, zásoba 10 l, pod umyvadlo</t>
  </si>
  <si>
    <t>Geotextilie 300 g/m2 š. 200cm 100% PP</t>
  </si>
  <si>
    <t>Izolace návleková tl. stěny 9 mm vnitřní průměr 22 mm</t>
  </si>
  <si>
    <t>Izolace návleková tl. stěny 9 mm vnitřní průměr 25 mm</t>
  </si>
  <si>
    <t>Izolace návleková  tl. stěny 9 mm vnitřní průměr 32 mm</t>
  </si>
  <si>
    <t>Klozet závěsný  + sedátko, bílý</t>
  </si>
  <si>
    <t>Umývátko na šrouby  45 x 37 cm, bílé</t>
  </si>
  <si>
    <t>Sprchová zástěna čtvercová 90x90x185 cm 2/90 P</t>
  </si>
  <si>
    <t>Ventil rohový DN 15 x DN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</si>
</sst>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42" xfId="0" applyNumberFormat="1" applyFont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 applyProtection="1">
      <alignment vertical="top" shrinkToFit="1"/>
      <protection locked="0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4" fontId="5" fillId="3" borderId="40" xfId="0" applyNumberFormat="1" applyFon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5" fillId="3" borderId="12" xfId="0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 applyProtection="1">
      <alignment vertical="top"/>
      <protection locked="0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94" t="s">
        <v>40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9" t="s">
        <v>375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6" t="s">
        <v>23</v>
      </c>
      <c r="C2" s="77"/>
      <c r="D2" s="78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9"/>
      <c r="C3" s="77"/>
      <c r="D3" s="80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22</v>
      </c>
      <c r="D5" s="223" t="s">
        <v>373</v>
      </c>
      <c r="E5" s="224"/>
      <c r="F5" s="224"/>
      <c r="G5" s="224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2"/>
      <c r="E11" s="242"/>
      <c r="F11" s="242"/>
      <c r="G11" s="242"/>
      <c r="H11" s="18" t="s">
        <v>41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374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41"/>
      <c r="F15" s="241"/>
      <c r="G15" s="243"/>
      <c r="H15" s="243"/>
      <c r="I15" s="243" t="s">
        <v>30</v>
      </c>
      <c r="J15" s="244"/>
    </row>
    <row r="16" spans="1:15" ht="23.25" customHeight="1" x14ac:dyDescent="0.2">
      <c r="A16" s="138" t="s">
        <v>25</v>
      </c>
      <c r="B16" s="38" t="s">
        <v>25</v>
      </c>
      <c r="C16" s="62"/>
      <c r="D16" s="63"/>
      <c r="E16" s="207"/>
      <c r="F16" s="208"/>
      <c r="G16" s="207"/>
      <c r="H16" s="208"/>
      <c r="I16" s="207">
        <f>SUMIF(F52:F57,A16,I52:I57)+SUMIF(F52:F57,"PSU",I52:I57)</f>
        <v>0</v>
      </c>
      <c r="J16" s="209"/>
    </row>
    <row r="17" spans="1:10" ht="23.25" customHeight="1" x14ac:dyDescent="0.2">
      <c r="A17" s="138" t="s">
        <v>26</v>
      </c>
      <c r="B17" s="38" t="s">
        <v>26</v>
      </c>
      <c r="C17" s="62"/>
      <c r="D17" s="63"/>
      <c r="E17" s="207"/>
      <c r="F17" s="208"/>
      <c r="G17" s="207"/>
      <c r="H17" s="208"/>
      <c r="I17" s="207">
        <f>SUMIF(F52:F57,A17,I52:I57)</f>
        <v>0</v>
      </c>
      <c r="J17" s="209"/>
    </row>
    <row r="18" spans="1:10" ht="23.25" customHeight="1" x14ac:dyDescent="0.2">
      <c r="A18" s="138" t="s">
        <v>27</v>
      </c>
      <c r="B18" s="38" t="s">
        <v>27</v>
      </c>
      <c r="C18" s="62"/>
      <c r="D18" s="63"/>
      <c r="E18" s="207"/>
      <c r="F18" s="208"/>
      <c r="G18" s="207"/>
      <c r="H18" s="208"/>
      <c r="I18" s="207">
        <f>SUMIF(F52:F57,A18,I52:I57)</f>
        <v>0</v>
      </c>
      <c r="J18" s="209"/>
    </row>
    <row r="19" spans="1:10" ht="23.25" customHeight="1" x14ac:dyDescent="0.2">
      <c r="A19" s="138" t="s">
        <v>71</v>
      </c>
      <c r="B19" s="38" t="s">
        <v>28</v>
      </c>
      <c r="C19" s="62"/>
      <c r="D19" s="63"/>
      <c r="E19" s="207"/>
      <c r="F19" s="208"/>
      <c r="G19" s="207"/>
      <c r="H19" s="208"/>
      <c r="I19" s="207">
        <f>SUMIF(F52:F57,A19,I52:I57)</f>
        <v>0</v>
      </c>
      <c r="J19" s="209"/>
    </row>
    <row r="20" spans="1:10" ht="23.25" customHeight="1" x14ac:dyDescent="0.2">
      <c r="A20" s="138" t="s">
        <v>72</v>
      </c>
      <c r="B20" s="38" t="s">
        <v>29</v>
      </c>
      <c r="C20" s="62"/>
      <c r="D20" s="63"/>
      <c r="E20" s="207"/>
      <c r="F20" s="208"/>
      <c r="G20" s="207"/>
      <c r="H20" s="208"/>
      <c r="I20" s="207">
        <f>SUMIF(F52:F57,A20,I52:I57)</f>
        <v>0</v>
      </c>
      <c r="J20" s="209"/>
    </row>
    <row r="21" spans="1:10" ht="23.25" customHeight="1" x14ac:dyDescent="0.2">
      <c r="A21" s="2"/>
      <c r="B21" s="48" t="s">
        <v>30</v>
      </c>
      <c r="C21" s="64"/>
      <c r="D21" s="65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24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36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 t="s">
        <v>42</v>
      </c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38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97"/>
      <c r="D39" s="197"/>
      <c r="E39" s="197"/>
      <c r="F39" s="99">
        <f>'01 102019 Pol'!AE128+'01 10219 Pol'!AE24+'02 102019 Pol'!AE75</f>
        <v>0</v>
      </c>
      <c r="G39" s="100">
        <f>'01 102019 Pol'!AF128+'01 10219 Pol'!AF24+'02 102019 Pol'!AF75</f>
        <v>0</v>
      </c>
      <c r="H39" s="101">
        <f t="shared" ref="H39:H44" si="1">(F39*SazbaDPH1/100)+(G39*SazbaDPH2/100)</f>
        <v>0</v>
      </c>
      <c r="I39" s="101">
        <f t="shared" ref="I39:I44" si="2">F39+G39+H39</f>
        <v>0</v>
      </c>
      <c r="J39" s="102" t="str">
        <f t="shared" ref="J39:J44" si="3">IF(CenaCelkemVypocet=0,"",I39/CenaCelkemVypocet*100)</f>
        <v/>
      </c>
    </row>
    <row r="40" spans="1:10" ht="25.5" customHeight="1" x14ac:dyDescent="0.2">
      <c r="A40" s="88">
        <v>2</v>
      </c>
      <c r="B40" s="103" t="s">
        <v>46</v>
      </c>
      <c r="C40" s="201" t="s">
        <v>47</v>
      </c>
      <c r="D40" s="201"/>
      <c r="E40" s="201"/>
      <c r="F40" s="104">
        <f>'01 102019 Pol'!AE128+'01 10219 Pol'!AE24</f>
        <v>0</v>
      </c>
      <c r="G40" s="105">
        <f>'01 102019 Pol'!AF128+'01 10219 Pol'!AF24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 x14ac:dyDescent="0.2">
      <c r="A41" s="88">
        <v>3</v>
      </c>
      <c r="B41" s="107" t="s">
        <v>48</v>
      </c>
      <c r="C41" s="197" t="s">
        <v>49</v>
      </c>
      <c r="D41" s="197"/>
      <c r="E41" s="197"/>
      <c r="F41" s="108">
        <f>'01 102019 Pol'!AE128</f>
        <v>0</v>
      </c>
      <c r="G41" s="101">
        <f>'01 102019 Pol'!AF128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 x14ac:dyDescent="0.2">
      <c r="A42" s="88">
        <v>3</v>
      </c>
      <c r="B42" s="107" t="s">
        <v>50</v>
      </c>
      <c r="C42" s="197" t="s">
        <v>51</v>
      </c>
      <c r="D42" s="197"/>
      <c r="E42" s="197"/>
      <c r="F42" s="108">
        <f>'01 10219 Pol'!AE24</f>
        <v>0</v>
      </c>
      <c r="G42" s="101">
        <f>'01 10219 Pol'!AF24</f>
        <v>0</v>
      </c>
      <c r="H42" s="101">
        <f t="shared" si="1"/>
        <v>0</v>
      </c>
      <c r="I42" s="101">
        <f t="shared" si="2"/>
        <v>0</v>
      </c>
      <c r="J42" s="102" t="str">
        <f t="shared" si="3"/>
        <v/>
      </c>
    </row>
    <row r="43" spans="1:10" ht="25.5" customHeight="1" x14ac:dyDescent="0.2">
      <c r="A43" s="88">
        <v>2</v>
      </c>
      <c r="B43" s="103" t="s">
        <v>52</v>
      </c>
      <c r="C43" s="201" t="s">
        <v>53</v>
      </c>
      <c r="D43" s="201"/>
      <c r="E43" s="201"/>
      <c r="F43" s="104">
        <f>'02 102019 Pol'!AE75</f>
        <v>0</v>
      </c>
      <c r="G43" s="105">
        <f>'02 102019 Pol'!AF75</f>
        <v>0</v>
      </c>
      <c r="H43" s="105">
        <f t="shared" si="1"/>
        <v>0</v>
      </c>
      <c r="I43" s="105">
        <f t="shared" si="2"/>
        <v>0</v>
      </c>
      <c r="J43" s="106" t="str">
        <f t="shared" si="3"/>
        <v/>
      </c>
    </row>
    <row r="44" spans="1:10" ht="25.5" customHeight="1" x14ac:dyDescent="0.2">
      <c r="A44" s="88">
        <v>3</v>
      </c>
      <c r="B44" s="107" t="s">
        <v>48</v>
      </c>
      <c r="C44" s="197" t="s">
        <v>54</v>
      </c>
      <c r="D44" s="197"/>
      <c r="E44" s="197"/>
      <c r="F44" s="108">
        <f>'02 102019 Pol'!AE75</f>
        <v>0</v>
      </c>
      <c r="G44" s="101">
        <f>'02 102019 Pol'!AF75</f>
        <v>0</v>
      </c>
      <c r="H44" s="101">
        <f t="shared" si="1"/>
        <v>0</v>
      </c>
      <c r="I44" s="101">
        <f t="shared" si="2"/>
        <v>0</v>
      </c>
      <c r="J44" s="102" t="str">
        <f t="shared" si="3"/>
        <v/>
      </c>
    </row>
    <row r="45" spans="1:10" ht="25.5" customHeight="1" x14ac:dyDescent="0.2">
      <c r="A45" s="88"/>
      <c r="B45" s="198" t="s">
        <v>55</v>
      </c>
      <c r="C45" s="199"/>
      <c r="D45" s="199"/>
      <c r="E45" s="200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 x14ac:dyDescent="0.25">
      <c r="B49" s="120" t="s">
        <v>57</v>
      </c>
    </row>
    <row r="51" spans="1:10" ht="25.5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58</v>
      </c>
      <c r="G51" s="127"/>
      <c r="H51" s="127"/>
      <c r="I51" s="127" t="s">
        <v>30</v>
      </c>
      <c r="J51" s="127" t="s">
        <v>0</v>
      </c>
    </row>
    <row r="52" spans="1:10" ht="36.75" customHeight="1" x14ac:dyDescent="0.2">
      <c r="A52" s="123"/>
      <c r="B52" s="128" t="s">
        <v>59</v>
      </c>
      <c r="C52" s="195" t="s">
        <v>60</v>
      </c>
      <c r="D52" s="196"/>
      <c r="E52" s="196"/>
      <c r="F52" s="134" t="s">
        <v>25</v>
      </c>
      <c r="G52" s="135"/>
      <c r="H52" s="135"/>
      <c r="I52" s="135">
        <f>'01 102019 Pol'!G8+'01 10219 Pol'!G8+'02 102019 Pol'!G8</f>
        <v>0</v>
      </c>
      <c r="J52" s="132" t="str">
        <f>IF(I58=0,"",I52/I58*100)</f>
        <v/>
      </c>
    </row>
    <row r="53" spans="1:10" ht="36.75" customHeight="1" x14ac:dyDescent="0.2">
      <c r="A53" s="123"/>
      <c r="B53" s="128" t="s">
        <v>61</v>
      </c>
      <c r="C53" s="195" t="s">
        <v>62</v>
      </c>
      <c r="D53" s="196"/>
      <c r="E53" s="196"/>
      <c r="F53" s="134" t="s">
        <v>25</v>
      </c>
      <c r="G53" s="135"/>
      <c r="H53" s="135"/>
      <c r="I53" s="135">
        <f>'01 10219 Pol'!G17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63</v>
      </c>
      <c r="C54" s="195" t="s">
        <v>64</v>
      </c>
      <c r="D54" s="196"/>
      <c r="E54" s="196"/>
      <c r="F54" s="134" t="s">
        <v>26</v>
      </c>
      <c r="G54" s="135"/>
      <c r="H54" s="135"/>
      <c r="I54" s="135">
        <f>'01 102019 Pol'!G39+'02 102019 Pol'!G27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65</v>
      </c>
      <c r="C55" s="195" t="s">
        <v>66</v>
      </c>
      <c r="D55" s="196"/>
      <c r="E55" s="196"/>
      <c r="F55" s="134" t="s">
        <v>26</v>
      </c>
      <c r="G55" s="135"/>
      <c r="H55" s="135"/>
      <c r="I55" s="135">
        <f>'01 102019 Pol'!G71+'02 102019 Pol'!G42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67</v>
      </c>
      <c r="C56" s="195" t="s">
        <v>68</v>
      </c>
      <c r="D56" s="196"/>
      <c r="E56" s="196"/>
      <c r="F56" s="134" t="s">
        <v>26</v>
      </c>
      <c r="G56" s="135"/>
      <c r="H56" s="135"/>
      <c r="I56" s="135">
        <f>'01 102019 Pol'!G107+'02 102019 Pol'!G57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69</v>
      </c>
      <c r="C57" s="195" t="s">
        <v>70</v>
      </c>
      <c r="D57" s="196"/>
      <c r="E57" s="196"/>
      <c r="F57" s="134" t="s">
        <v>26</v>
      </c>
      <c r="G57" s="135"/>
      <c r="H57" s="135"/>
      <c r="I57" s="135">
        <f>'02 102019 Pol'!G72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6"/>
      <c r="G58" s="137"/>
      <c r="H58" s="137"/>
      <c r="I58" s="137">
        <f>SUM(I52:I57)</f>
        <v>0</v>
      </c>
      <c r="J58" s="133">
        <f>SUM(J52:J57)</f>
        <v>0</v>
      </c>
    </row>
    <row r="59" spans="1:10" x14ac:dyDescent="0.2">
      <c r="F59" s="86"/>
      <c r="G59" s="86"/>
      <c r="H59" s="86"/>
      <c r="I59" s="86"/>
      <c r="J59" s="87"/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5:E55"/>
    <mergeCell ref="C56:E56"/>
    <mergeCell ref="C57:E57"/>
    <mergeCell ref="C44:E44"/>
    <mergeCell ref="B45:E45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0" activePane="bottomLeft" state="frozen"/>
      <selection pane="bottomLeft" activeCell="AB14" sqref="AB1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2" width="0" hidden="1" customWidth="1"/>
    <col min="2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G1" t="s">
        <v>73</v>
      </c>
    </row>
    <row r="2" spans="1:60" ht="24.95" customHeight="1" x14ac:dyDescent="0.2">
      <c r="A2" s="139" t="s">
        <v>7</v>
      </c>
      <c r="B2" s="49" t="s">
        <v>43</v>
      </c>
      <c r="C2" s="263" t="s">
        <v>44</v>
      </c>
      <c r="D2" s="264"/>
      <c r="E2" s="264"/>
      <c r="F2" s="264"/>
      <c r="G2" s="265"/>
      <c r="AG2" t="s">
        <v>74</v>
      </c>
    </row>
    <row r="3" spans="1:60" ht="24.95" customHeight="1" x14ac:dyDescent="0.2">
      <c r="A3" s="139" t="s">
        <v>8</v>
      </c>
      <c r="B3" s="49" t="s">
        <v>46</v>
      </c>
      <c r="C3" s="263" t="s">
        <v>47</v>
      </c>
      <c r="D3" s="264"/>
      <c r="E3" s="264"/>
      <c r="F3" s="264"/>
      <c r="G3" s="265"/>
      <c r="AC3" s="121" t="s">
        <v>74</v>
      </c>
      <c r="AG3" t="s">
        <v>75</v>
      </c>
    </row>
    <row r="4" spans="1:60" ht="24.95" customHeight="1" x14ac:dyDescent="0.2">
      <c r="A4" s="140" t="s">
        <v>9</v>
      </c>
      <c r="B4" s="141" t="s">
        <v>48</v>
      </c>
      <c r="C4" s="266" t="s">
        <v>49</v>
      </c>
      <c r="D4" s="267"/>
      <c r="E4" s="267"/>
      <c r="F4" s="267"/>
      <c r="G4" s="268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30</v>
      </c>
      <c r="H6" s="146" t="s">
        <v>31</v>
      </c>
      <c r="I6" s="146" t="s">
        <v>83</v>
      </c>
      <c r="J6" s="146" t="s">
        <v>32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98</v>
      </c>
      <c r="B8" s="161" t="s">
        <v>59</v>
      </c>
      <c r="C8" s="177" t="s">
        <v>60</v>
      </c>
      <c r="D8" s="162"/>
      <c r="E8" s="163"/>
      <c r="F8" s="164"/>
      <c r="G8" s="164">
        <f>SUMIF(AG9:AG38,"&lt;&gt;NOR",G9:G38)</f>
        <v>0</v>
      </c>
      <c r="H8" s="164"/>
      <c r="I8" s="164">
        <f>SUM(I9:I38)</f>
        <v>0</v>
      </c>
      <c r="J8" s="164"/>
      <c r="K8" s="164">
        <f>SUM(K9:K38)</f>
        <v>0</v>
      </c>
      <c r="L8" s="164"/>
      <c r="M8" s="164">
        <f>SUM(M9:M38)</f>
        <v>0</v>
      </c>
      <c r="N8" s="164"/>
      <c r="O8" s="164">
        <f>SUM(O9:O38)</f>
        <v>146.4</v>
      </c>
      <c r="P8" s="164"/>
      <c r="Q8" s="164">
        <f>SUM(Q9:Q38)</f>
        <v>0</v>
      </c>
      <c r="R8" s="164"/>
      <c r="S8" s="164"/>
      <c r="T8" s="164"/>
      <c r="U8" s="164"/>
      <c r="V8" s="164">
        <f>SUM(V9:V38)</f>
        <v>389.11</v>
      </c>
      <c r="W8" s="165"/>
      <c r="X8" s="159"/>
      <c r="AG8" t="s">
        <v>99</v>
      </c>
    </row>
    <row r="9" spans="1:60" outlineLevel="1" x14ac:dyDescent="0.2">
      <c r="A9" s="166">
        <v>1</v>
      </c>
      <c r="B9" s="167" t="s">
        <v>100</v>
      </c>
      <c r="C9" s="178" t="s">
        <v>101</v>
      </c>
      <c r="D9" s="168" t="s">
        <v>102</v>
      </c>
      <c r="E9" s="169">
        <v>19.440000000000001</v>
      </c>
      <c r="F9" s="170"/>
      <c r="G9" s="184">
        <f>ROUND(E9*F9,2)</f>
        <v>0</v>
      </c>
      <c r="H9" s="170"/>
      <c r="I9" s="184">
        <f>ROUND(E9*H9,2)</f>
        <v>0</v>
      </c>
      <c r="J9" s="170"/>
      <c r="K9" s="184">
        <f>ROUND(E9*J9,2)</f>
        <v>0</v>
      </c>
      <c r="L9" s="184">
        <v>21</v>
      </c>
      <c r="M9" s="184">
        <f>G9*(1+L9/100)</f>
        <v>0</v>
      </c>
      <c r="N9" s="184">
        <v>0</v>
      </c>
      <c r="O9" s="184">
        <f>ROUND(E9*N9,2)</f>
        <v>0</v>
      </c>
      <c r="P9" s="184">
        <v>0</v>
      </c>
      <c r="Q9" s="184">
        <f>ROUND(E9*P9,2)</f>
        <v>0</v>
      </c>
      <c r="R9" s="184"/>
      <c r="S9" s="184" t="s">
        <v>103</v>
      </c>
      <c r="T9" s="184" t="s">
        <v>103</v>
      </c>
      <c r="U9" s="184">
        <v>2.335</v>
      </c>
      <c r="V9" s="184">
        <f>ROUND(E9*U9,2)</f>
        <v>45.39</v>
      </c>
      <c r="W9" s="185"/>
      <c r="X9" s="156" t="s">
        <v>104</v>
      </c>
      <c r="Y9" s="147"/>
      <c r="Z9" s="147"/>
      <c r="AA9" s="147"/>
      <c r="AB9" s="147"/>
      <c r="AC9" s="147"/>
      <c r="AD9" s="147"/>
      <c r="AE9" s="147"/>
      <c r="AF9" s="147"/>
      <c r="AG9" s="147" t="s">
        <v>105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79" t="s">
        <v>106</v>
      </c>
      <c r="D10" s="157"/>
      <c r="E10" s="158">
        <v>5.04</v>
      </c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107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79" t="s">
        <v>108</v>
      </c>
      <c r="D11" s="157"/>
      <c r="E11" s="158">
        <v>11.52</v>
      </c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107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79" t="s">
        <v>109</v>
      </c>
      <c r="D12" s="157"/>
      <c r="E12" s="158">
        <v>2.88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107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1">
        <v>2</v>
      </c>
      <c r="B13" s="172" t="s">
        <v>110</v>
      </c>
      <c r="C13" s="180" t="s">
        <v>111</v>
      </c>
      <c r="D13" s="173" t="s">
        <v>102</v>
      </c>
      <c r="E13" s="174">
        <v>19.440000000000001</v>
      </c>
      <c r="F13" s="175"/>
      <c r="G13" s="187">
        <f>ROUND(E13*F13,2)</f>
        <v>0</v>
      </c>
      <c r="H13" s="175"/>
      <c r="I13" s="187">
        <f>ROUND(E13*H13,2)</f>
        <v>0</v>
      </c>
      <c r="J13" s="175"/>
      <c r="K13" s="187">
        <f>ROUND(E13*J13,2)</f>
        <v>0</v>
      </c>
      <c r="L13" s="187">
        <v>21</v>
      </c>
      <c r="M13" s="187">
        <f>G13*(1+L13/100)</f>
        <v>0</v>
      </c>
      <c r="N13" s="187">
        <v>0</v>
      </c>
      <c r="O13" s="187">
        <f>ROUND(E13*N13,2)</f>
        <v>0</v>
      </c>
      <c r="P13" s="187">
        <v>0</v>
      </c>
      <c r="Q13" s="187">
        <f>ROUND(E13*P13,2)</f>
        <v>0</v>
      </c>
      <c r="R13" s="187"/>
      <c r="S13" s="187" t="s">
        <v>103</v>
      </c>
      <c r="T13" s="187" t="s">
        <v>103</v>
      </c>
      <c r="U13" s="187">
        <v>3.81</v>
      </c>
      <c r="V13" s="187">
        <f>ROUND(E13*U13,2)</f>
        <v>74.069999999999993</v>
      </c>
      <c r="W13" s="188"/>
      <c r="X13" s="156" t="s">
        <v>104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105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66">
        <v>3</v>
      </c>
      <c r="B14" s="167" t="s">
        <v>112</v>
      </c>
      <c r="C14" s="178" t="s">
        <v>113</v>
      </c>
      <c r="D14" s="168" t="s">
        <v>102</v>
      </c>
      <c r="E14" s="169">
        <v>16.2</v>
      </c>
      <c r="F14" s="170"/>
      <c r="G14" s="184">
        <f>ROUND(E14*F14,2)</f>
        <v>0</v>
      </c>
      <c r="H14" s="170"/>
      <c r="I14" s="184">
        <f>ROUND(E14*H14,2)</f>
        <v>0</v>
      </c>
      <c r="J14" s="170"/>
      <c r="K14" s="184">
        <f>ROUND(E14*J14,2)</f>
        <v>0</v>
      </c>
      <c r="L14" s="184">
        <v>21</v>
      </c>
      <c r="M14" s="184">
        <f>G14*(1+L14/100)</f>
        <v>0</v>
      </c>
      <c r="N14" s="184">
        <v>0</v>
      </c>
      <c r="O14" s="184">
        <f>ROUND(E14*N14,2)</f>
        <v>0</v>
      </c>
      <c r="P14" s="184">
        <v>0</v>
      </c>
      <c r="Q14" s="184">
        <f>ROUND(E14*P14,2)</f>
        <v>0</v>
      </c>
      <c r="R14" s="184"/>
      <c r="S14" s="184" t="s">
        <v>103</v>
      </c>
      <c r="T14" s="184" t="s">
        <v>103</v>
      </c>
      <c r="U14" s="184">
        <v>0.66800000000000004</v>
      </c>
      <c r="V14" s="184">
        <f>ROUND(E14*U14,2)</f>
        <v>10.82</v>
      </c>
      <c r="W14" s="185"/>
      <c r="X14" s="156" t="s">
        <v>104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105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79" t="s">
        <v>114</v>
      </c>
      <c r="D15" s="157"/>
      <c r="E15" s="158">
        <v>16.2</v>
      </c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107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1">
        <v>4</v>
      </c>
      <c r="B16" s="172" t="s">
        <v>115</v>
      </c>
      <c r="C16" s="180" t="s">
        <v>116</v>
      </c>
      <c r="D16" s="173" t="s">
        <v>102</v>
      </c>
      <c r="E16" s="174">
        <v>16.2</v>
      </c>
      <c r="F16" s="175"/>
      <c r="G16" s="187">
        <f>ROUND(E16*F16,2)</f>
        <v>0</v>
      </c>
      <c r="H16" s="175"/>
      <c r="I16" s="187">
        <f>ROUND(E16*H16,2)</f>
        <v>0</v>
      </c>
      <c r="J16" s="175"/>
      <c r="K16" s="187">
        <f>ROUND(E16*J16,2)</f>
        <v>0</v>
      </c>
      <c r="L16" s="187">
        <v>21</v>
      </c>
      <c r="M16" s="187">
        <f>G16*(1+L16/100)</f>
        <v>0</v>
      </c>
      <c r="N16" s="187">
        <v>0</v>
      </c>
      <c r="O16" s="187">
        <f>ROUND(E16*N16,2)</f>
        <v>0</v>
      </c>
      <c r="P16" s="187">
        <v>0</v>
      </c>
      <c r="Q16" s="187">
        <f>ROUND(E16*P16,2)</f>
        <v>0</v>
      </c>
      <c r="R16" s="187"/>
      <c r="S16" s="187" t="s">
        <v>103</v>
      </c>
      <c r="T16" s="187" t="s">
        <v>103</v>
      </c>
      <c r="U16" s="187">
        <v>3.1E-2</v>
      </c>
      <c r="V16" s="187">
        <f>ROUND(E16*U16,2)</f>
        <v>0.5</v>
      </c>
      <c r="W16" s="188"/>
      <c r="X16" s="156" t="s">
        <v>104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105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6">
        <v>5</v>
      </c>
      <c r="B17" s="167" t="s">
        <v>117</v>
      </c>
      <c r="C17" s="178" t="s">
        <v>118</v>
      </c>
      <c r="D17" s="168" t="s">
        <v>102</v>
      </c>
      <c r="E17" s="169">
        <v>3.24</v>
      </c>
      <c r="F17" s="170"/>
      <c r="G17" s="184">
        <f>ROUND(E17*F17,2)</f>
        <v>0</v>
      </c>
      <c r="H17" s="170"/>
      <c r="I17" s="184">
        <f>ROUND(E17*H17,2)</f>
        <v>0</v>
      </c>
      <c r="J17" s="170"/>
      <c r="K17" s="184">
        <f>ROUND(E17*J17,2)</f>
        <v>0</v>
      </c>
      <c r="L17" s="184">
        <v>21</v>
      </c>
      <c r="M17" s="184">
        <f>G17*(1+L17/100)</f>
        <v>0</v>
      </c>
      <c r="N17" s="184">
        <v>0</v>
      </c>
      <c r="O17" s="184">
        <f>ROUND(E17*N17,2)</f>
        <v>0</v>
      </c>
      <c r="P17" s="184">
        <v>0</v>
      </c>
      <c r="Q17" s="184">
        <f>ROUND(E17*P17,2)</f>
        <v>0</v>
      </c>
      <c r="R17" s="184"/>
      <c r="S17" s="184" t="s">
        <v>103</v>
      </c>
      <c r="T17" s="184" t="s">
        <v>103</v>
      </c>
      <c r="U17" s="184">
        <v>0.20200000000000001</v>
      </c>
      <c r="V17" s="184">
        <f>ROUND(E17*U17,2)</f>
        <v>0.65</v>
      </c>
      <c r="W17" s="185"/>
      <c r="X17" s="156" t="s">
        <v>104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105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79" t="s">
        <v>119</v>
      </c>
      <c r="D18" s="157"/>
      <c r="E18" s="158">
        <v>3.24</v>
      </c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107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6">
        <v>6</v>
      </c>
      <c r="B19" s="167" t="s">
        <v>120</v>
      </c>
      <c r="C19" s="178" t="s">
        <v>121</v>
      </c>
      <c r="D19" s="168" t="s">
        <v>102</v>
      </c>
      <c r="E19" s="169">
        <v>12.96</v>
      </c>
      <c r="F19" s="170"/>
      <c r="G19" s="184">
        <f>ROUND(E19*F19,2)</f>
        <v>0</v>
      </c>
      <c r="H19" s="170"/>
      <c r="I19" s="184">
        <f>ROUND(E19*H19,2)</f>
        <v>0</v>
      </c>
      <c r="J19" s="170"/>
      <c r="K19" s="184">
        <f>ROUND(E19*J19,2)</f>
        <v>0</v>
      </c>
      <c r="L19" s="184">
        <v>21</v>
      </c>
      <c r="M19" s="184">
        <f>G19*(1+L19/100)</f>
        <v>0</v>
      </c>
      <c r="N19" s="184">
        <v>1.7</v>
      </c>
      <c r="O19" s="184">
        <f>ROUND(E19*N19,2)</f>
        <v>22.03</v>
      </c>
      <c r="P19" s="184">
        <v>0</v>
      </c>
      <c r="Q19" s="184">
        <f>ROUND(E19*P19,2)</f>
        <v>0</v>
      </c>
      <c r="R19" s="184"/>
      <c r="S19" s="184" t="s">
        <v>103</v>
      </c>
      <c r="T19" s="184" t="s">
        <v>103</v>
      </c>
      <c r="U19" s="184">
        <v>1.587</v>
      </c>
      <c r="V19" s="184">
        <f>ROUND(E19*U19,2)</f>
        <v>20.57</v>
      </c>
      <c r="W19" s="185"/>
      <c r="X19" s="156" t="s">
        <v>104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79" t="s">
        <v>122</v>
      </c>
      <c r="D20" s="157"/>
      <c r="E20" s="158">
        <v>3.36</v>
      </c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107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79" t="s">
        <v>123</v>
      </c>
      <c r="D21" s="157"/>
      <c r="E21" s="158">
        <v>7.68</v>
      </c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107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79" t="s">
        <v>124</v>
      </c>
      <c r="D22" s="157"/>
      <c r="E22" s="158">
        <v>1.92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107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6">
        <v>7</v>
      </c>
      <c r="B23" s="167" t="s">
        <v>125</v>
      </c>
      <c r="C23" s="178" t="s">
        <v>126</v>
      </c>
      <c r="D23" s="168" t="s">
        <v>102</v>
      </c>
      <c r="E23" s="169">
        <v>3.24</v>
      </c>
      <c r="F23" s="170"/>
      <c r="G23" s="184">
        <f>ROUND(E23*F23,2)</f>
        <v>0</v>
      </c>
      <c r="H23" s="170"/>
      <c r="I23" s="184">
        <f>ROUND(E23*H23,2)</f>
        <v>0</v>
      </c>
      <c r="J23" s="170"/>
      <c r="K23" s="184">
        <f>ROUND(E23*J23,2)</f>
        <v>0</v>
      </c>
      <c r="L23" s="184">
        <v>21</v>
      </c>
      <c r="M23" s="184">
        <f>G23*(1+L23/100)</f>
        <v>0</v>
      </c>
      <c r="N23" s="184">
        <v>1.7034</v>
      </c>
      <c r="O23" s="184">
        <f>ROUND(E23*N23,2)</f>
        <v>5.52</v>
      </c>
      <c r="P23" s="184">
        <v>0</v>
      </c>
      <c r="Q23" s="184">
        <f>ROUND(E23*P23,2)</f>
        <v>0</v>
      </c>
      <c r="R23" s="184"/>
      <c r="S23" s="184" t="s">
        <v>103</v>
      </c>
      <c r="T23" s="184" t="s">
        <v>103</v>
      </c>
      <c r="U23" s="184">
        <v>1.3</v>
      </c>
      <c r="V23" s="184">
        <f>ROUND(E23*U23,2)</f>
        <v>4.21</v>
      </c>
      <c r="W23" s="185"/>
      <c r="X23" s="156" t="s">
        <v>104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105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79" t="s">
        <v>127</v>
      </c>
      <c r="D24" s="157"/>
      <c r="E24" s="158">
        <v>0.84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107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79" t="s">
        <v>128</v>
      </c>
      <c r="D25" s="157"/>
      <c r="E25" s="158">
        <v>1.92</v>
      </c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107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79" t="s">
        <v>129</v>
      </c>
      <c r="D26" s="157"/>
      <c r="E26" s="158">
        <v>0.48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107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66">
        <v>8</v>
      </c>
      <c r="B27" s="167" t="s">
        <v>130</v>
      </c>
      <c r="C27" s="178" t="s">
        <v>131</v>
      </c>
      <c r="D27" s="168" t="s">
        <v>102</v>
      </c>
      <c r="E27" s="169">
        <v>187.2</v>
      </c>
      <c r="F27" s="170"/>
      <c r="G27" s="184">
        <f>ROUND(E27*F27,2)</f>
        <v>0</v>
      </c>
      <c r="H27" s="170"/>
      <c r="I27" s="184">
        <f>ROUND(E27*H27,2)</f>
        <v>0</v>
      </c>
      <c r="J27" s="170"/>
      <c r="K27" s="184">
        <f>ROUND(E27*J27,2)</f>
        <v>0</v>
      </c>
      <c r="L27" s="184">
        <v>21</v>
      </c>
      <c r="M27" s="184">
        <f>G27*(1+L27/100)</f>
        <v>0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 t="s">
        <v>103</v>
      </c>
      <c r="T27" s="184" t="s">
        <v>103</v>
      </c>
      <c r="U27" s="184">
        <v>0.16</v>
      </c>
      <c r="V27" s="184">
        <f>ROUND(E27*U27,2)</f>
        <v>29.95</v>
      </c>
      <c r="W27" s="185"/>
      <c r="X27" s="156" t="s">
        <v>104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105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79" t="s">
        <v>132</v>
      </c>
      <c r="D28" s="157"/>
      <c r="E28" s="158">
        <v>187.2</v>
      </c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107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1">
        <v>9</v>
      </c>
      <c r="B29" s="172" t="s">
        <v>133</v>
      </c>
      <c r="C29" s="180" t="s">
        <v>134</v>
      </c>
      <c r="D29" s="173" t="s">
        <v>102</v>
      </c>
      <c r="E29" s="174">
        <v>187.2</v>
      </c>
      <c r="F29" s="175"/>
      <c r="G29" s="187">
        <f>ROUND(E29*F29,2)</f>
        <v>0</v>
      </c>
      <c r="H29" s="175"/>
      <c r="I29" s="187">
        <f>ROUND(E29*H29,2)</f>
        <v>0</v>
      </c>
      <c r="J29" s="175"/>
      <c r="K29" s="187">
        <f>ROUND(E29*J29,2)</f>
        <v>0</v>
      </c>
      <c r="L29" s="187">
        <v>21</v>
      </c>
      <c r="M29" s="187">
        <f>G29*(1+L29/100)</f>
        <v>0</v>
      </c>
      <c r="N29" s="187">
        <v>0</v>
      </c>
      <c r="O29" s="187">
        <f>ROUND(E29*N29,2)</f>
        <v>0</v>
      </c>
      <c r="P29" s="187">
        <v>0</v>
      </c>
      <c r="Q29" s="187">
        <f>ROUND(E29*P29,2)</f>
        <v>0</v>
      </c>
      <c r="R29" s="187"/>
      <c r="S29" s="187" t="s">
        <v>103</v>
      </c>
      <c r="T29" s="187" t="s">
        <v>103</v>
      </c>
      <c r="U29" s="187">
        <v>0.34499999999999997</v>
      </c>
      <c r="V29" s="187">
        <f>ROUND(E29*U29,2)</f>
        <v>64.58</v>
      </c>
      <c r="W29" s="188"/>
      <c r="X29" s="156" t="s">
        <v>104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105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6">
        <v>10</v>
      </c>
      <c r="B30" s="167" t="s">
        <v>135</v>
      </c>
      <c r="C30" s="178" t="s">
        <v>136</v>
      </c>
      <c r="D30" s="168" t="s">
        <v>102</v>
      </c>
      <c r="E30" s="169">
        <v>69.888000000000005</v>
      </c>
      <c r="F30" s="170"/>
      <c r="G30" s="184">
        <f>ROUND(E30*F30,2)</f>
        <v>0</v>
      </c>
      <c r="H30" s="170"/>
      <c r="I30" s="184">
        <f>ROUND(E30*H30,2)</f>
        <v>0</v>
      </c>
      <c r="J30" s="170"/>
      <c r="K30" s="184">
        <f>ROUND(E30*J30,2)</f>
        <v>0</v>
      </c>
      <c r="L30" s="184">
        <v>21</v>
      </c>
      <c r="M30" s="184">
        <f>G30*(1+L30/100)</f>
        <v>0</v>
      </c>
      <c r="N30" s="184">
        <v>0</v>
      </c>
      <c r="O30" s="184">
        <f>ROUND(E30*N30,2)</f>
        <v>0</v>
      </c>
      <c r="P30" s="184">
        <v>0</v>
      </c>
      <c r="Q30" s="184">
        <f>ROUND(E30*P30,2)</f>
        <v>0</v>
      </c>
      <c r="R30" s="184"/>
      <c r="S30" s="184" t="s">
        <v>103</v>
      </c>
      <c r="T30" s="184" t="s">
        <v>103</v>
      </c>
      <c r="U30" s="184">
        <v>7.3999999999999996E-2</v>
      </c>
      <c r="V30" s="184">
        <f>ROUND(E30*U30,2)</f>
        <v>5.17</v>
      </c>
      <c r="W30" s="185"/>
      <c r="X30" s="156" t="s">
        <v>104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79" t="s">
        <v>137</v>
      </c>
      <c r="D31" s="157"/>
      <c r="E31" s="158">
        <v>69.888000000000005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107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1">
        <v>11</v>
      </c>
      <c r="B32" s="172" t="s">
        <v>115</v>
      </c>
      <c r="C32" s="180" t="s">
        <v>116</v>
      </c>
      <c r="D32" s="173" t="s">
        <v>102</v>
      </c>
      <c r="E32" s="174">
        <v>69.888000000000005</v>
      </c>
      <c r="F32" s="175"/>
      <c r="G32" s="187">
        <f>ROUND(E32*F32,2)</f>
        <v>0</v>
      </c>
      <c r="H32" s="175"/>
      <c r="I32" s="187">
        <f>ROUND(E32*H32,2)</f>
        <v>0</v>
      </c>
      <c r="J32" s="175"/>
      <c r="K32" s="187">
        <f>ROUND(E32*J32,2)</f>
        <v>0</v>
      </c>
      <c r="L32" s="187">
        <v>21</v>
      </c>
      <c r="M32" s="187">
        <f>G32*(1+L32/100)</f>
        <v>0</v>
      </c>
      <c r="N32" s="187">
        <v>0</v>
      </c>
      <c r="O32" s="187">
        <f>ROUND(E32*N32,2)</f>
        <v>0</v>
      </c>
      <c r="P32" s="187">
        <v>0</v>
      </c>
      <c r="Q32" s="187">
        <f>ROUND(E32*P32,2)</f>
        <v>0</v>
      </c>
      <c r="R32" s="187"/>
      <c r="S32" s="187" t="s">
        <v>103</v>
      </c>
      <c r="T32" s="187" t="s">
        <v>103</v>
      </c>
      <c r="U32" s="187">
        <v>3.1E-2</v>
      </c>
      <c r="V32" s="187">
        <f>ROUND(E32*U32,2)</f>
        <v>2.17</v>
      </c>
      <c r="W32" s="188"/>
      <c r="X32" s="156" t="s">
        <v>104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105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6">
        <v>12</v>
      </c>
      <c r="B33" s="167" t="s">
        <v>117</v>
      </c>
      <c r="C33" s="178" t="s">
        <v>118</v>
      </c>
      <c r="D33" s="168" t="s">
        <v>102</v>
      </c>
      <c r="E33" s="169">
        <v>117.312</v>
      </c>
      <c r="F33" s="170"/>
      <c r="G33" s="184">
        <f>ROUND(E33*F33,2)</f>
        <v>0</v>
      </c>
      <c r="H33" s="170"/>
      <c r="I33" s="184">
        <f>ROUND(E33*H33,2)</f>
        <v>0</v>
      </c>
      <c r="J33" s="170"/>
      <c r="K33" s="184">
        <f>ROUND(E33*J33,2)</f>
        <v>0</v>
      </c>
      <c r="L33" s="184">
        <v>21</v>
      </c>
      <c r="M33" s="184">
        <f>G33*(1+L33/100)</f>
        <v>0</v>
      </c>
      <c r="N33" s="184">
        <v>0</v>
      </c>
      <c r="O33" s="184">
        <f>ROUND(E33*N33,2)</f>
        <v>0</v>
      </c>
      <c r="P33" s="184">
        <v>0</v>
      </c>
      <c r="Q33" s="184">
        <f>ROUND(E33*P33,2)</f>
        <v>0</v>
      </c>
      <c r="R33" s="184"/>
      <c r="S33" s="184" t="s">
        <v>103</v>
      </c>
      <c r="T33" s="184" t="s">
        <v>103</v>
      </c>
      <c r="U33" s="184">
        <v>0.20200000000000001</v>
      </c>
      <c r="V33" s="184">
        <f>ROUND(E33*U33,2)</f>
        <v>23.7</v>
      </c>
      <c r="W33" s="185"/>
      <c r="X33" s="156" t="s">
        <v>104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138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79" t="s">
        <v>139</v>
      </c>
      <c r="D34" s="157"/>
      <c r="E34" s="158">
        <v>117.312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56"/>
      <c r="Y34" s="147"/>
      <c r="Z34" s="147"/>
      <c r="AA34" s="147"/>
      <c r="AB34" s="147"/>
      <c r="AC34" s="147"/>
      <c r="AD34" s="147"/>
      <c r="AE34" s="147"/>
      <c r="AF34" s="147"/>
      <c r="AG34" s="147" t="s">
        <v>107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66">
        <v>13</v>
      </c>
      <c r="B35" s="167" t="s">
        <v>120</v>
      </c>
      <c r="C35" s="178" t="s">
        <v>121</v>
      </c>
      <c r="D35" s="168" t="s">
        <v>102</v>
      </c>
      <c r="E35" s="169">
        <v>57.408000000000001</v>
      </c>
      <c r="F35" s="170"/>
      <c r="G35" s="184">
        <f>ROUND(E35*F35,2)</f>
        <v>0</v>
      </c>
      <c r="H35" s="170"/>
      <c r="I35" s="184">
        <f>ROUND(E35*H35,2)</f>
        <v>0</v>
      </c>
      <c r="J35" s="170"/>
      <c r="K35" s="184">
        <f>ROUND(E35*J35,2)</f>
        <v>0</v>
      </c>
      <c r="L35" s="184">
        <v>21</v>
      </c>
      <c r="M35" s="184">
        <f>G35*(1+L35/100)</f>
        <v>0</v>
      </c>
      <c r="N35" s="184">
        <v>1.7</v>
      </c>
      <c r="O35" s="184">
        <f>ROUND(E35*N35,2)</f>
        <v>97.59</v>
      </c>
      <c r="P35" s="184">
        <v>0</v>
      </c>
      <c r="Q35" s="184">
        <f>ROUND(E35*P35,2)</f>
        <v>0</v>
      </c>
      <c r="R35" s="184"/>
      <c r="S35" s="184" t="s">
        <v>103</v>
      </c>
      <c r="T35" s="184" t="s">
        <v>103</v>
      </c>
      <c r="U35" s="184">
        <v>1.587</v>
      </c>
      <c r="V35" s="184">
        <f>ROUND(E35*U35,2)</f>
        <v>91.11</v>
      </c>
      <c r="W35" s="185"/>
      <c r="X35" s="156" t="s">
        <v>104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138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79" t="s">
        <v>140</v>
      </c>
      <c r="D36" s="157"/>
      <c r="E36" s="158">
        <v>57.408000000000001</v>
      </c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107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6">
        <v>14</v>
      </c>
      <c r="B37" s="167" t="s">
        <v>125</v>
      </c>
      <c r="C37" s="178" t="s">
        <v>126</v>
      </c>
      <c r="D37" s="168" t="s">
        <v>102</v>
      </c>
      <c r="E37" s="169">
        <v>12.48</v>
      </c>
      <c r="F37" s="170"/>
      <c r="G37" s="184">
        <f>ROUND(E37*F37,2)</f>
        <v>0</v>
      </c>
      <c r="H37" s="170"/>
      <c r="I37" s="184">
        <f>ROUND(E37*H37,2)</f>
        <v>0</v>
      </c>
      <c r="J37" s="170"/>
      <c r="K37" s="184">
        <f>ROUND(E37*J37,2)</f>
        <v>0</v>
      </c>
      <c r="L37" s="184">
        <v>21</v>
      </c>
      <c r="M37" s="184">
        <f>G37*(1+L37/100)</f>
        <v>0</v>
      </c>
      <c r="N37" s="184">
        <v>1.7034</v>
      </c>
      <c r="O37" s="184">
        <f>ROUND(E37*N37,2)</f>
        <v>21.26</v>
      </c>
      <c r="P37" s="184">
        <v>0</v>
      </c>
      <c r="Q37" s="184">
        <f>ROUND(E37*P37,2)</f>
        <v>0</v>
      </c>
      <c r="R37" s="184"/>
      <c r="S37" s="184" t="s">
        <v>103</v>
      </c>
      <c r="T37" s="184" t="s">
        <v>103</v>
      </c>
      <c r="U37" s="184">
        <v>1.3</v>
      </c>
      <c r="V37" s="184">
        <f>ROUND(E37*U37,2)</f>
        <v>16.22</v>
      </c>
      <c r="W37" s="185"/>
      <c r="X37" s="156" t="s">
        <v>104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105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79" t="s">
        <v>141</v>
      </c>
      <c r="D38" s="157"/>
      <c r="E38" s="158">
        <v>12.48</v>
      </c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107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0" t="s">
        <v>98</v>
      </c>
      <c r="B39" s="161" t="s">
        <v>63</v>
      </c>
      <c r="C39" s="177" t="s">
        <v>64</v>
      </c>
      <c r="D39" s="162"/>
      <c r="E39" s="163"/>
      <c r="F39" s="189"/>
      <c r="G39" s="189">
        <f>SUMIF(AG40:AG70,"&lt;&gt;NOR",G40:G70)</f>
        <v>0</v>
      </c>
      <c r="H39" s="189"/>
      <c r="I39" s="189">
        <f>SUM(I40:I70)</f>
        <v>0</v>
      </c>
      <c r="J39" s="189"/>
      <c r="K39" s="189">
        <f>SUM(K40:K70)</f>
        <v>0</v>
      </c>
      <c r="L39" s="189"/>
      <c r="M39" s="189">
        <f>SUM(M40:M70)</f>
        <v>0</v>
      </c>
      <c r="N39" s="189"/>
      <c r="O39" s="189">
        <f>SUM(O40:O70)</f>
        <v>34.090000000000003</v>
      </c>
      <c r="P39" s="189"/>
      <c r="Q39" s="189">
        <f>SUM(Q40:Q70)</f>
        <v>1.19</v>
      </c>
      <c r="R39" s="189"/>
      <c r="S39" s="189"/>
      <c r="T39" s="189"/>
      <c r="U39" s="189"/>
      <c r="V39" s="189">
        <f>SUM(V40:V70)</f>
        <v>585.12</v>
      </c>
      <c r="W39" s="190"/>
      <c r="X39" s="159"/>
      <c r="AG39" t="s">
        <v>99</v>
      </c>
    </row>
    <row r="40" spans="1:60" outlineLevel="1" x14ac:dyDescent="0.2">
      <c r="A40" s="171">
        <v>15</v>
      </c>
      <c r="B40" s="172" t="s">
        <v>142</v>
      </c>
      <c r="C40" s="180" t="s">
        <v>143</v>
      </c>
      <c r="D40" s="173" t="s">
        <v>144</v>
      </c>
      <c r="E40" s="174">
        <v>9</v>
      </c>
      <c r="F40" s="175"/>
      <c r="G40" s="187">
        <f t="shared" ref="G40:G70" si="0">ROUND(E40*F40,2)</f>
        <v>0</v>
      </c>
      <c r="H40" s="175"/>
      <c r="I40" s="187">
        <f t="shared" ref="I40:I70" si="1">ROUND(E40*H40,2)</f>
        <v>0</v>
      </c>
      <c r="J40" s="175"/>
      <c r="K40" s="187">
        <f t="shared" ref="K40:K70" si="2">ROUND(E40*J40,2)</f>
        <v>0</v>
      </c>
      <c r="L40" s="187">
        <v>21</v>
      </c>
      <c r="M40" s="187">
        <f t="shared" ref="M40:M70" si="3">G40*(1+L40/100)</f>
        <v>0</v>
      </c>
      <c r="N40" s="187">
        <v>3.4000000000000002E-4</v>
      </c>
      <c r="O40" s="187">
        <f t="shared" ref="O40:O70" si="4">ROUND(E40*N40,2)</f>
        <v>0</v>
      </c>
      <c r="P40" s="187">
        <v>0</v>
      </c>
      <c r="Q40" s="187">
        <f t="shared" ref="Q40:Q70" si="5">ROUND(E40*P40,2)</f>
        <v>0</v>
      </c>
      <c r="R40" s="187"/>
      <c r="S40" s="187" t="s">
        <v>103</v>
      </c>
      <c r="T40" s="187" t="s">
        <v>103</v>
      </c>
      <c r="U40" s="187">
        <v>0.32</v>
      </c>
      <c r="V40" s="187">
        <f t="shared" ref="V40:V70" si="6">ROUND(E40*U40,2)</f>
        <v>2.88</v>
      </c>
      <c r="W40" s="188"/>
      <c r="X40" s="156" t="s">
        <v>104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105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1">
        <v>16</v>
      </c>
      <c r="B41" s="172" t="s">
        <v>145</v>
      </c>
      <c r="C41" s="180" t="s">
        <v>146</v>
      </c>
      <c r="D41" s="173" t="s">
        <v>144</v>
      </c>
      <c r="E41" s="174">
        <v>18</v>
      </c>
      <c r="F41" s="175"/>
      <c r="G41" s="187">
        <f t="shared" si="0"/>
        <v>0</v>
      </c>
      <c r="H41" s="175"/>
      <c r="I41" s="187">
        <f t="shared" si="1"/>
        <v>0</v>
      </c>
      <c r="J41" s="175"/>
      <c r="K41" s="187">
        <f t="shared" si="2"/>
        <v>0</v>
      </c>
      <c r="L41" s="187">
        <v>21</v>
      </c>
      <c r="M41" s="187">
        <f t="shared" si="3"/>
        <v>0</v>
      </c>
      <c r="N41" s="187">
        <v>3.8000000000000002E-4</v>
      </c>
      <c r="O41" s="187">
        <f t="shared" si="4"/>
        <v>0.01</v>
      </c>
      <c r="P41" s="187">
        <v>0</v>
      </c>
      <c r="Q41" s="187">
        <f t="shared" si="5"/>
        <v>0</v>
      </c>
      <c r="R41" s="187"/>
      <c r="S41" s="187" t="s">
        <v>103</v>
      </c>
      <c r="T41" s="187" t="s">
        <v>103</v>
      </c>
      <c r="U41" s="187">
        <v>0.32</v>
      </c>
      <c r="V41" s="187">
        <f t="shared" si="6"/>
        <v>5.76</v>
      </c>
      <c r="W41" s="188"/>
      <c r="X41" s="156" t="s">
        <v>104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105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1">
        <v>17</v>
      </c>
      <c r="B42" s="172" t="s">
        <v>147</v>
      </c>
      <c r="C42" s="180" t="s">
        <v>148</v>
      </c>
      <c r="D42" s="173" t="s">
        <v>144</v>
      </c>
      <c r="E42" s="174">
        <v>30</v>
      </c>
      <c r="F42" s="175"/>
      <c r="G42" s="187">
        <f t="shared" si="0"/>
        <v>0</v>
      </c>
      <c r="H42" s="175"/>
      <c r="I42" s="187">
        <f t="shared" si="1"/>
        <v>0</v>
      </c>
      <c r="J42" s="175"/>
      <c r="K42" s="187">
        <f t="shared" si="2"/>
        <v>0</v>
      </c>
      <c r="L42" s="187">
        <v>21</v>
      </c>
      <c r="M42" s="187">
        <f t="shared" si="3"/>
        <v>0</v>
      </c>
      <c r="N42" s="187">
        <v>4.6999999999999999E-4</v>
      </c>
      <c r="O42" s="187">
        <f t="shared" si="4"/>
        <v>0.01</v>
      </c>
      <c r="P42" s="187">
        <v>0</v>
      </c>
      <c r="Q42" s="187">
        <f t="shared" si="5"/>
        <v>0</v>
      </c>
      <c r="R42" s="187"/>
      <c r="S42" s="187" t="s">
        <v>103</v>
      </c>
      <c r="T42" s="187" t="s">
        <v>103</v>
      </c>
      <c r="U42" s="187">
        <v>0.35899999999999999</v>
      </c>
      <c r="V42" s="187">
        <f t="shared" si="6"/>
        <v>10.77</v>
      </c>
      <c r="W42" s="188"/>
      <c r="X42" s="156" t="s">
        <v>104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105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1">
        <v>18</v>
      </c>
      <c r="B43" s="172" t="s">
        <v>149</v>
      </c>
      <c r="C43" s="180" t="s">
        <v>150</v>
      </c>
      <c r="D43" s="173" t="s">
        <v>144</v>
      </c>
      <c r="E43" s="174">
        <v>5</v>
      </c>
      <c r="F43" s="175"/>
      <c r="G43" s="187">
        <f t="shared" si="0"/>
        <v>0</v>
      </c>
      <c r="H43" s="175"/>
      <c r="I43" s="187">
        <f t="shared" si="1"/>
        <v>0</v>
      </c>
      <c r="J43" s="175"/>
      <c r="K43" s="187">
        <f t="shared" si="2"/>
        <v>0</v>
      </c>
      <c r="L43" s="187">
        <v>21</v>
      </c>
      <c r="M43" s="187">
        <f t="shared" si="3"/>
        <v>0</v>
      </c>
      <c r="N43" s="187">
        <v>6.9999999999999999E-4</v>
      </c>
      <c r="O43" s="187">
        <f t="shared" si="4"/>
        <v>0</v>
      </c>
      <c r="P43" s="187">
        <v>0</v>
      </c>
      <c r="Q43" s="187">
        <f t="shared" si="5"/>
        <v>0</v>
      </c>
      <c r="R43" s="187"/>
      <c r="S43" s="187" t="s">
        <v>103</v>
      </c>
      <c r="T43" s="187" t="s">
        <v>103</v>
      </c>
      <c r="U43" s="187">
        <v>0.45200000000000001</v>
      </c>
      <c r="V43" s="187">
        <f t="shared" si="6"/>
        <v>2.2599999999999998</v>
      </c>
      <c r="W43" s="188"/>
      <c r="X43" s="156" t="s">
        <v>104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105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1">
        <v>19</v>
      </c>
      <c r="B44" s="172" t="s">
        <v>151</v>
      </c>
      <c r="C44" s="180" t="s">
        <v>152</v>
      </c>
      <c r="D44" s="173" t="s">
        <v>144</v>
      </c>
      <c r="E44" s="174">
        <v>15</v>
      </c>
      <c r="F44" s="175"/>
      <c r="G44" s="187">
        <f t="shared" si="0"/>
        <v>0</v>
      </c>
      <c r="H44" s="175"/>
      <c r="I44" s="187">
        <f t="shared" si="1"/>
        <v>0</v>
      </c>
      <c r="J44" s="175"/>
      <c r="K44" s="187">
        <f t="shared" si="2"/>
        <v>0</v>
      </c>
      <c r="L44" s="187">
        <v>21</v>
      </c>
      <c r="M44" s="187">
        <f t="shared" si="3"/>
        <v>0</v>
      </c>
      <c r="N44" s="187">
        <v>1.5200000000000001E-3</v>
      </c>
      <c r="O44" s="187">
        <f t="shared" si="4"/>
        <v>0.02</v>
      </c>
      <c r="P44" s="187">
        <v>0</v>
      </c>
      <c r="Q44" s="187">
        <f t="shared" si="5"/>
        <v>0</v>
      </c>
      <c r="R44" s="187"/>
      <c r="S44" s="187" t="s">
        <v>103</v>
      </c>
      <c r="T44" s="187" t="s">
        <v>103</v>
      </c>
      <c r="U44" s="187">
        <v>1.173</v>
      </c>
      <c r="V44" s="187">
        <f t="shared" si="6"/>
        <v>17.600000000000001</v>
      </c>
      <c r="W44" s="188"/>
      <c r="X44" s="156" t="s">
        <v>104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105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1">
        <v>20</v>
      </c>
      <c r="B45" s="172" t="s">
        <v>153</v>
      </c>
      <c r="C45" s="180" t="s">
        <v>154</v>
      </c>
      <c r="D45" s="173" t="s">
        <v>144</v>
      </c>
      <c r="E45" s="174">
        <v>50</v>
      </c>
      <c r="F45" s="175"/>
      <c r="G45" s="187">
        <f t="shared" si="0"/>
        <v>0</v>
      </c>
      <c r="H45" s="175"/>
      <c r="I45" s="187">
        <f t="shared" si="1"/>
        <v>0</v>
      </c>
      <c r="J45" s="175"/>
      <c r="K45" s="187">
        <f t="shared" si="2"/>
        <v>0</v>
      </c>
      <c r="L45" s="187">
        <v>21</v>
      </c>
      <c r="M45" s="187">
        <f t="shared" si="3"/>
        <v>0</v>
      </c>
      <c r="N45" s="187">
        <v>7.7999999999999999E-4</v>
      </c>
      <c r="O45" s="187">
        <f t="shared" si="4"/>
        <v>0.04</v>
      </c>
      <c r="P45" s="187">
        <v>0</v>
      </c>
      <c r="Q45" s="187">
        <f t="shared" si="5"/>
        <v>0</v>
      </c>
      <c r="R45" s="187"/>
      <c r="S45" s="187" t="s">
        <v>103</v>
      </c>
      <c r="T45" s="187" t="s">
        <v>103</v>
      </c>
      <c r="U45" s="187">
        <v>0.81899999999999995</v>
      </c>
      <c r="V45" s="187">
        <f t="shared" si="6"/>
        <v>40.950000000000003</v>
      </c>
      <c r="W45" s="188"/>
      <c r="X45" s="156" t="s">
        <v>104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105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1">
        <v>21</v>
      </c>
      <c r="B46" s="172" t="s">
        <v>155</v>
      </c>
      <c r="C46" s="180" t="s">
        <v>156</v>
      </c>
      <c r="D46" s="173" t="s">
        <v>144</v>
      </c>
      <c r="E46" s="174">
        <v>60</v>
      </c>
      <c r="F46" s="175"/>
      <c r="G46" s="187">
        <f t="shared" si="0"/>
        <v>0</v>
      </c>
      <c r="H46" s="175"/>
      <c r="I46" s="187">
        <f t="shared" si="1"/>
        <v>0</v>
      </c>
      <c r="J46" s="175"/>
      <c r="K46" s="187">
        <f t="shared" si="2"/>
        <v>0</v>
      </c>
      <c r="L46" s="187">
        <v>21</v>
      </c>
      <c r="M46" s="187">
        <f t="shared" si="3"/>
        <v>0</v>
      </c>
      <c r="N46" s="187">
        <v>1.31E-3</v>
      </c>
      <c r="O46" s="187">
        <f t="shared" si="4"/>
        <v>0.08</v>
      </c>
      <c r="P46" s="187">
        <v>0</v>
      </c>
      <c r="Q46" s="187">
        <f t="shared" si="5"/>
        <v>0</v>
      </c>
      <c r="R46" s="187"/>
      <c r="S46" s="187" t="s">
        <v>103</v>
      </c>
      <c r="T46" s="187" t="s">
        <v>103</v>
      </c>
      <c r="U46" s="187">
        <v>0.79700000000000004</v>
      </c>
      <c r="V46" s="187">
        <f t="shared" si="6"/>
        <v>47.82</v>
      </c>
      <c r="W46" s="188"/>
      <c r="X46" s="156" t="s">
        <v>104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105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1">
        <v>22</v>
      </c>
      <c r="B47" s="172" t="s">
        <v>157</v>
      </c>
      <c r="C47" s="180" t="s">
        <v>158</v>
      </c>
      <c r="D47" s="173" t="s">
        <v>144</v>
      </c>
      <c r="E47" s="174">
        <v>14</v>
      </c>
      <c r="F47" s="175"/>
      <c r="G47" s="187">
        <f t="shared" si="0"/>
        <v>0</v>
      </c>
      <c r="H47" s="175"/>
      <c r="I47" s="187">
        <f t="shared" si="1"/>
        <v>0</v>
      </c>
      <c r="J47" s="175"/>
      <c r="K47" s="187">
        <f t="shared" si="2"/>
        <v>0</v>
      </c>
      <c r="L47" s="187">
        <v>21</v>
      </c>
      <c r="M47" s="187">
        <f t="shared" si="3"/>
        <v>0</v>
      </c>
      <c r="N47" s="187">
        <v>2.0999999999999999E-3</v>
      </c>
      <c r="O47" s="187">
        <f t="shared" si="4"/>
        <v>0.03</v>
      </c>
      <c r="P47" s="187">
        <v>0</v>
      </c>
      <c r="Q47" s="187">
        <f t="shared" si="5"/>
        <v>0</v>
      </c>
      <c r="R47" s="187"/>
      <c r="S47" s="187" t="s">
        <v>103</v>
      </c>
      <c r="T47" s="187" t="s">
        <v>103</v>
      </c>
      <c r="U47" s="187">
        <v>0.8</v>
      </c>
      <c r="V47" s="187">
        <f t="shared" si="6"/>
        <v>11.2</v>
      </c>
      <c r="W47" s="188"/>
      <c r="X47" s="156" t="s">
        <v>104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105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1">
        <v>23</v>
      </c>
      <c r="B48" s="172" t="s">
        <v>159</v>
      </c>
      <c r="C48" s="180" t="s">
        <v>160</v>
      </c>
      <c r="D48" s="173" t="s">
        <v>144</v>
      </c>
      <c r="E48" s="174">
        <v>32</v>
      </c>
      <c r="F48" s="175"/>
      <c r="G48" s="187">
        <f t="shared" si="0"/>
        <v>0</v>
      </c>
      <c r="H48" s="175"/>
      <c r="I48" s="187">
        <f t="shared" si="1"/>
        <v>0</v>
      </c>
      <c r="J48" s="175"/>
      <c r="K48" s="187">
        <f t="shared" si="2"/>
        <v>0</v>
      </c>
      <c r="L48" s="187">
        <v>21</v>
      </c>
      <c r="M48" s="187">
        <f t="shared" si="3"/>
        <v>0</v>
      </c>
      <c r="N48" s="187">
        <v>2.5200000000000001E-3</v>
      </c>
      <c r="O48" s="187">
        <f t="shared" si="4"/>
        <v>0.08</v>
      </c>
      <c r="P48" s="187">
        <v>0</v>
      </c>
      <c r="Q48" s="187">
        <f t="shared" si="5"/>
        <v>0</v>
      </c>
      <c r="R48" s="187"/>
      <c r="S48" s="187" t="s">
        <v>103</v>
      </c>
      <c r="T48" s="187" t="s">
        <v>103</v>
      </c>
      <c r="U48" s="187">
        <v>0.8</v>
      </c>
      <c r="V48" s="187">
        <f t="shared" si="6"/>
        <v>25.6</v>
      </c>
      <c r="W48" s="188"/>
      <c r="X48" s="156" t="s">
        <v>104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105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1">
        <v>24</v>
      </c>
      <c r="B49" s="172" t="s">
        <v>161</v>
      </c>
      <c r="C49" s="180" t="s">
        <v>162</v>
      </c>
      <c r="D49" s="173" t="s">
        <v>144</v>
      </c>
      <c r="E49" s="174">
        <v>188</v>
      </c>
      <c r="F49" s="175"/>
      <c r="G49" s="187">
        <f t="shared" si="0"/>
        <v>0</v>
      </c>
      <c r="H49" s="175"/>
      <c r="I49" s="187">
        <f t="shared" si="1"/>
        <v>0</v>
      </c>
      <c r="J49" s="175"/>
      <c r="K49" s="187">
        <f t="shared" si="2"/>
        <v>0</v>
      </c>
      <c r="L49" s="187">
        <v>21</v>
      </c>
      <c r="M49" s="187">
        <f t="shared" si="3"/>
        <v>0</v>
      </c>
      <c r="N49" s="187">
        <v>3.5699999999999998E-3</v>
      </c>
      <c r="O49" s="187">
        <f t="shared" si="4"/>
        <v>0.67</v>
      </c>
      <c r="P49" s="187">
        <v>0</v>
      </c>
      <c r="Q49" s="187">
        <f t="shared" si="5"/>
        <v>0</v>
      </c>
      <c r="R49" s="187"/>
      <c r="S49" s="187" t="s">
        <v>103</v>
      </c>
      <c r="T49" s="187" t="s">
        <v>103</v>
      </c>
      <c r="U49" s="187">
        <v>0.55000000000000004</v>
      </c>
      <c r="V49" s="187">
        <f t="shared" si="6"/>
        <v>103.4</v>
      </c>
      <c r="W49" s="188"/>
      <c r="X49" s="156" t="s">
        <v>104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105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1">
        <v>25</v>
      </c>
      <c r="B50" s="172" t="s">
        <v>163</v>
      </c>
      <c r="C50" s="180" t="s">
        <v>164</v>
      </c>
      <c r="D50" s="173" t="s">
        <v>144</v>
      </c>
      <c r="E50" s="174">
        <v>15</v>
      </c>
      <c r="F50" s="175"/>
      <c r="G50" s="187">
        <f t="shared" si="0"/>
        <v>0</v>
      </c>
      <c r="H50" s="175"/>
      <c r="I50" s="187">
        <f t="shared" si="1"/>
        <v>0</v>
      </c>
      <c r="J50" s="175"/>
      <c r="K50" s="187">
        <f t="shared" si="2"/>
        <v>0</v>
      </c>
      <c r="L50" s="187">
        <v>21</v>
      </c>
      <c r="M50" s="187">
        <f t="shared" si="3"/>
        <v>0</v>
      </c>
      <c r="N50" s="187">
        <v>8.0000000000000004E-4</v>
      </c>
      <c r="O50" s="187">
        <f t="shared" si="4"/>
        <v>0.01</v>
      </c>
      <c r="P50" s="187">
        <v>0</v>
      </c>
      <c r="Q50" s="187">
        <f t="shared" si="5"/>
        <v>0</v>
      </c>
      <c r="R50" s="187"/>
      <c r="S50" s="187" t="s">
        <v>103</v>
      </c>
      <c r="T50" s="187" t="s">
        <v>103</v>
      </c>
      <c r="U50" s="187">
        <v>0.86</v>
      </c>
      <c r="V50" s="187">
        <f t="shared" si="6"/>
        <v>12.9</v>
      </c>
      <c r="W50" s="188"/>
      <c r="X50" s="156" t="s">
        <v>104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105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1">
        <v>26</v>
      </c>
      <c r="B51" s="172" t="s">
        <v>165</v>
      </c>
      <c r="C51" s="180" t="s">
        <v>166</v>
      </c>
      <c r="D51" s="173" t="s">
        <v>144</v>
      </c>
      <c r="E51" s="174">
        <v>82</v>
      </c>
      <c r="F51" s="175"/>
      <c r="G51" s="187">
        <f t="shared" si="0"/>
        <v>0</v>
      </c>
      <c r="H51" s="175"/>
      <c r="I51" s="187">
        <f t="shared" si="1"/>
        <v>0</v>
      </c>
      <c r="J51" s="175"/>
      <c r="K51" s="187">
        <f t="shared" si="2"/>
        <v>0</v>
      </c>
      <c r="L51" s="187">
        <v>21</v>
      </c>
      <c r="M51" s="187">
        <f t="shared" si="3"/>
        <v>0</v>
      </c>
      <c r="N51" s="187">
        <v>0</v>
      </c>
      <c r="O51" s="187">
        <f t="shared" si="4"/>
        <v>0</v>
      </c>
      <c r="P51" s="187">
        <v>0</v>
      </c>
      <c r="Q51" s="187">
        <f t="shared" si="5"/>
        <v>0</v>
      </c>
      <c r="R51" s="187"/>
      <c r="S51" s="187" t="s">
        <v>103</v>
      </c>
      <c r="T51" s="187" t="s">
        <v>103</v>
      </c>
      <c r="U51" s="187">
        <v>0.05</v>
      </c>
      <c r="V51" s="187">
        <f t="shared" si="6"/>
        <v>4.0999999999999996</v>
      </c>
      <c r="W51" s="188"/>
      <c r="X51" s="156" t="s">
        <v>104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105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1">
        <v>27</v>
      </c>
      <c r="B52" s="172" t="s">
        <v>167</v>
      </c>
      <c r="C52" s="180" t="s">
        <v>168</v>
      </c>
      <c r="D52" s="173" t="s">
        <v>144</v>
      </c>
      <c r="E52" s="174">
        <v>30</v>
      </c>
      <c r="F52" s="175"/>
      <c r="G52" s="187">
        <f t="shared" si="0"/>
        <v>0</v>
      </c>
      <c r="H52" s="175"/>
      <c r="I52" s="187">
        <f t="shared" si="1"/>
        <v>0</v>
      </c>
      <c r="J52" s="175"/>
      <c r="K52" s="187">
        <f t="shared" si="2"/>
        <v>0</v>
      </c>
      <c r="L52" s="187">
        <v>21</v>
      </c>
      <c r="M52" s="187">
        <f t="shared" si="3"/>
        <v>0</v>
      </c>
      <c r="N52" s="187">
        <v>0</v>
      </c>
      <c r="O52" s="187">
        <f t="shared" si="4"/>
        <v>0</v>
      </c>
      <c r="P52" s="187">
        <v>0</v>
      </c>
      <c r="Q52" s="187">
        <f t="shared" si="5"/>
        <v>0</v>
      </c>
      <c r="R52" s="187"/>
      <c r="S52" s="187" t="s">
        <v>103</v>
      </c>
      <c r="T52" s="187" t="s">
        <v>103</v>
      </c>
      <c r="U52" s="187">
        <v>0.06</v>
      </c>
      <c r="V52" s="187">
        <f t="shared" si="6"/>
        <v>1.8</v>
      </c>
      <c r="W52" s="188"/>
      <c r="X52" s="156" t="s">
        <v>104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105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1">
        <v>28</v>
      </c>
      <c r="B53" s="172" t="s">
        <v>169</v>
      </c>
      <c r="C53" s="180" t="s">
        <v>170</v>
      </c>
      <c r="D53" s="173" t="s">
        <v>171</v>
      </c>
      <c r="E53" s="174">
        <v>18</v>
      </c>
      <c r="F53" s="175"/>
      <c r="G53" s="187">
        <f t="shared" si="0"/>
        <v>0</v>
      </c>
      <c r="H53" s="175"/>
      <c r="I53" s="187">
        <f t="shared" si="1"/>
        <v>0</v>
      </c>
      <c r="J53" s="175"/>
      <c r="K53" s="187">
        <f t="shared" si="2"/>
        <v>0</v>
      </c>
      <c r="L53" s="187">
        <v>21</v>
      </c>
      <c r="M53" s="187">
        <f t="shared" si="3"/>
        <v>0</v>
      </c>
      <c r="N53" s="187">
        <v>0</v>
      </c>
      <c r="O53" s="187">
        <f t="shared" si="4"/>
        <v>0</v>
      </c>
      <c r="P53" s="187">
        <v>0</v>
      </c>
      <c r="Q53" s="187">
        <f t="shared" si="5"/>
        <v>0</v>
      </c>
      <c r="R53" s="187"/>
      <c r="S53" s="187" t="s">
        <v>103</v>
      </c>
      <c r="T53" s="187" t="s">
        <v>103</v>
      </c>
      <c r="U53" s="187">
        <v>0.16</v>
      </c>
      <c r="V53" s="187">
        <f t="shared" si="6"/>
        <v>2.88</v>
      </c>
      <c r="W53" s="188"/>
      <c r="X53" s="156" t="s">
        <v>104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105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1">
        <v>29</v>
      </c>
      <c r="B54" s="172" t="s">
        <v>172</v>
      </c>
      <c r="C54" s="180" t="s">
        <v>173</v>
      </c>
      <c r="D54" s="173" t="s">
        <v>171</v>
      </c>
      <c r="E54" s="174">
        <v>10</v>
      </c>
      <c r="F54" s="175"/>
      <c r="G54" s="187">
        <f t="shared" si="0"/>
        <v>0</v>
      </c>
      <c r="H54" s="175"/>
      <c r="I54" s="187">
        <f t="shared" si="1"/>
        <v>0</v>
      </c>
      <c r="J54" s="175"/>
      <c r="K54" s="187">
        <f t="shared" si="2"/>
        <v>0</v>
      </c>
      <c r="L54" s="187">
        <v>21</v>
      </c>
      <c r="M54" s="187">
        <f t="shared" si="3"/>
        <v>0</v>
      </c>
      <c r="N54" s="187">
        <v>0</v>
      </c>
      <c r="O54" s="187">
        <f t="shared" si="4"/>
        <v>0</v>
      </c>
      <c r="P54" s="187">
        <v>0</v>
      </c>
      <c r="Q54" s="187">
        <f t="shared" si="5"/>
        <v>0</v>
      </c>
      <c r="R54" s="187"/>
      <c r="S54" s="187" t="s">
        <v>103</v>
      </c>
      <c r="T54" s="187" t="s">
        <v>103</v>
      </c>
      <c r="U54" s="187">
        <v>0.17</v>
      </c>
      <c r="V54" s="187">
        <f t="shared" si="6"/>
        <v>1.7</v>
      </c>
      <c r="W54" s="188"/>
      <c r="X54" s="156" t="s">
        <v>104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105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1">
        <v>30</v>
      </c>
      <c r="B55" s="172" t="s">
        <v>174</v>
      </c>
      <c r="C55" s="180" t="s">
        <v>175</v>
      </c>
      <c r="D55" s="173" t="s">
        <v>171</v>
      </c>
      <c r="E55" s="174">
        <v>15</v>
      </c>
      <c r="F55" s="175"/>
      <c r="G55" s="187">
        <f t="shared" si="0"/>
        <v>0</v>
      </c>
      <c r="H55" s="175"/>
      <c r="I55" s="187">
        <f t="shared" si="1"/>
        <v>0</v>
      </c>
      <c r="J55" s="175"/>
      <c r="K55" s="187">
        <f t="shared" si="2"/>
        <v>0</v>
      </c>
      <c r="L55" s="187">
        <v>21</v>
      </c>
      <c r="M55" s="187">
        <f t="shared" si="3"/>
        <v>0</v>
      </c>
      <c r="N55" s="187">
        <v>0</v>
      </c>
      <c r="O55" s="187">
        <f t="shared" si="4"/>
        <v>0</v>
      </c>
      <c r="P55" s="187">
        <v>0</v>
      </c>
      <c r="Q55" s="187">
        <f t="shared" si="5"/>
        <v>0</v>
      </c>
      <c r="R55" s="187"/>
      <c r="S55" s="187" t="s">
        <v>103</v>
      </c>
      <c r="T55" s="187" t="s">
        <v>103</v>
      </c>
      <c r="U55" s="187">
        <v>0.26</v>
      </c>
      <c r="V55" s="187">
        <f t="shared" si="6"/>
        <v>3.9</v>
      </c>
      <c r="W55" s="188"/>
      <c r="X55" s="156" t="s">
        <v>104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105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71">
        <v>31</v>
      </c>
      <c r="B56" s="172" t="s">
        <v>176</v>
      </c>
      <c r="C56" s="180" t="s">
        <v>177</v>
      </c>
      <c r="D56" s="173" t="s">
        <v>171</v>
      </c>
      <c r="E56" s="174">
        <v>1</v>
      </c>
      <c r="F56" s="175"/>
      <c r="G56" s="187">
        <f t="shared" si="0"/>
        <v>0</v>
      </c>
      <c r="H56" s="175"/>
      <c r="I56" s="187">
        <f t="shared" si="1"/>
        <v>0</v>
      </c>
      <c r="J56" s="175"/>
      <c r="K56" s="187">
        <f t="shared" si="2"/>
        <v>0</v>
      </c>
      <c r="L56" s="187">
        <v>21</v>
      </c>
      <c r="M56" s="187">
        <f t="shared" si="3"/>
        <v>0</v>
      </c>
      <c r="N56" s="187">
        <v>7.5000000000000002E-4</v>
      </c>
      <c r="O56" s="187">
        <f t="shared" si="4"/>
        <v>0</v>
      </c>
      <c r="P56" s="187">
        <v>0</v>
      </c>
      <c r="Q56" s="187">
        <f t="shared" si="5"/>
        <v>0</v>
      </c>
      <c r="R56" s="187"/>
      <c r="S56" s="187" t="s">
        <v>103</v>
      </c>
      <c r="T56" s="187" t="s">
        <v>103</v>
      </c>
      <c r="U56" s="187">
        <v>0.2</v>
      </c>
      <c r="V56" s="187">
        <f t="shared" si="6"/>
        <v>0.2</v>
      </c>
      <c r="W56" s="188"/>
      <c r="X56" s="156" t="s">
        <v>104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105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1">
        <v>32</v>
      </c>
      <c r="B57" s="172" t="s">
        <v>178</v>
      </c>
      <c r="C57" s="180" t="s">
        <v>179</v>
      </c>
      <c r="D57" s="173" t="s">
        <v>171</v>
      </c>
      <c r="E57" s="174">
        <v>10</v>
      </c>
      <c r="F57" s="175"/>
      <c r="G57" s="187">
        <f t="shared" si="0"/>
        <v>0</v>
      </c>
      <c r="H57" s="175"/>
      <c r="I57" s="187">
        <f t="shared" si="1"/>
        <v>0</v>
      </c>
      <c r="J57" s="175"/>
      <c r="K57" s="187">
        <f t="shared" si="2"/>
        <v>0</v>
      </c>
      <c r="L57" s="187">
        <v>21</v>
      </c>
      <c r="M57" s="187">
        <f t="shared" si="3"/>
        <v>0</v>
      </c>
      <c r="N57" s="187">
        <v>7.3190000000000005E-2</v>
      </c>
      <c r="O57" s="187">
        <f t="shared" si="4"/>
        <v>0.73</v>
      </c>
      <c r="P57" s="187">
        <v>0</v>
      </c>
      <c r="Q57" s="187">
        <f t="shared" si="5"/>
        <v>0</v>
      </c>
      <c r="R57" s="187"/>
      <c r="S57" s="187" t="s">
        <v>103</v>
      </c>
      <c r="T57" s="187" t="s">
        <v>103</v>
      </c>
      <c r="U57" s="187">
        <v>0.5</v>
      </c>
      <c r="V57" s="187">
        <f t="shared" si="6"/>
        <v>5</v>
      </c>
      <c r="W57" s="188"/>
      <c r="X57" s="156" t="s">
        <v>104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105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2.5" outlineLevel="1" x14ac:dyDescent="0.2">
      <c r="A58" s="171">
        <v>33</v>
      </c>
      <c r="B58" s="172" t="s">
        <v>180</v>
      </c>
      <c r="C58" s="180" t="s">
        <v>181</v>
      </c>
      <c r="D58" s="173" t="s">
        <v>171</v>
      </c>
      <c r="E58" s="174">
        <v>3</v>
      </c>
      <c r="F58" s="175"/>
      <c r="G58" s="187">
        <f t="shared" si="0"/>
        <v>0</v>
      </c>
      <c r="H58" s="175"/>
      <c r="I58" s="187">
        <f t="shared" si="1"/>
        <v>0</v>
      </c>
      <c r="J58" s="175"/>
      <c r="K58" s="187">
        <f t="shared" si="2"/>
        <v>0</v>
      </c>
      <c r="L58" s="187">
        <v>21</v>
      </c>
      <c r="M58" s="187">
        <f t="shared" si="3"/>
        <v>0</v>
      </c>
      <c r="N58" s="187">
        <v>1.2999999999999999E-4</v>
      </c>
      <c r="O58" s="187">
        <f t="shared" si="4"/>
        <v>0</v>
      </c>
      <c r="P58" s="187">
        <v>0</v>
      </c>
      <c r="Q58" s="187">
        <f t="shared" si="5"/>
        <v>0</v>
      </c>
      <c r="R58" s="187"/>
      <c r="S58" s="187" t="s">
        <v>103</v>
      </c>
      <c r="T58" s="187" t="s">
        <v>103</v>
      </c>
      <c r="U58" s="187">
        <v>0.33300000000000002</v>
      </c>
      <c r="V58" s="187">
        <f t="shared" si="6"/>
        <v>1</v>
      </c>
      <c r="W58" s="188"/>
      <c r="X58" s="156" t="s">
        <v>104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105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71">
        <v>34</v>
      </c>
      <c r="B59" s="172" t="s">
        <v>180</v>
      </c>
      <c r="C59" s="180" t="s">
        <v>182</v>
      </c>
      <c r="D59" s="173" t="s">
        <v>171</v>
      </c>
      <c r="E59" s="174">
        <v>4</v>
      </c>
      <c r="F59" s="175"/>
      <c r="G59" s="187">
        <f t="shared" si="0"/>
        <v>0</v>
      </c>
      <c r="H59" s="175"/>
      <c r="I59" s="187">
        <f t="shared" si="1"/>
        <v>0</v>
      </c>
      <c r="J59" s="175"/>
      <c r="K59" s="187">
        <f t="shared" si="2"/>
        <v>0</v>
      </c>
      <c r="L59" s="187">
        <v>21</v>
      </c>
      <c r="M59" s="187">
        <f t="shared" si="3"/>
        <v>0</v>
      </c>
      <c r="N59" s="187">
        <v>2.7E-4</v>
      </c>
      <c r="O59" s="187">
        <f t="shared" si="4"/>
        <v>0</v>
      </c>
      <c r="P59" s="187">
        <v>0</v>
      </c>
      <c r="Q59" s="187">
        <f t="shared" si="5"/>
        <v>0</v>
      </c>
      <c r="R59" s="187"/>
      <c r="S59" s="187" t="s">
        <v>103</v>
      </c>
      <c r="T59" s="187" t="s">
        <v>103</v>
      </c>
      <c r="U59" s="187">
        <v>0.33300000000000002</v>
      </c>
      <c r="V59" s="187">
        <f t="shared" si="6"/>
        <v>1.33</v>
      </c>
      <c r="W59" s="188"/>
      <c r="X59" s="156" t="s">
        <v>104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105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71">
        <v>35</v>
      </c>
      <c r="B60" s="172" t="s">
        <v>183</v>
      </c>
      <c r="C60" s="180" t="s">
        <v>184</v>
      </c>
      <c r="D60" s="173" t="s">
        <v>144</v>
      </c>
      <c r="E60" s="174">
        <v>46</v>
      </c>
      <c r="F60" s="175"/>
      <c r="G60" s="187">
        <f t="shared" si="0"/>
        <v>0</v>
      </c>
      <c r="H60" s="175"/>
      <c r="I60" s="187">
        <f t="shared" si="1"/>
        <v>0</v>
      </c>
      <c r="J60" s="175"/>
      <c r="K60" s="187">
        <f t="shared" si="2"/>
        <v>0</v>
      </c>
      <c r="L60" s="187">
        <v>21</v>
      </c>
      <c r="M60" s="187">
        <f t="shared" si="3"/>
        <v>0</v>
      </c>
      <c r="N60" s="187">
        <v>0</v>
      </c>
      <c r="O60" s="187">
        <f t="shared" si="4"/>
        <v>0</v>
      </c>
      <c r="P60" s="187">
        <v>0</v>
      </c>
      <c r="Q60" s="187">
        <f t="shared" si="5"/>
        <v>0</v>
      </c>
      <c r="R60" s="187"/>
      <c r="S60" s="187" t="s">
        <v>185</v>
      </c>
      <c r="T60" s="187" t="s">
        <v>186</v>
      </c>
      <c r="U60" s="187">
        <v>0</v>
      </c>
      <c r="V60" s="187">
        <f t="shared" si="6"/>
        <v>0</v>
      </c>
      <c r="W60" s="188"/>
      <c r="X60" s="156" t="s">
        <v>104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105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1">
        <v>36</v>
      </c>
      <c r="B61" s="172" t="s">
        <v>187</v>
      </c>
      <c r="C61" s="180" t="s">
        <v>188</v>
      </c>
      <c r="D61" s="173" t="s">
        <v>144</v>
      </c>
      <c r="E61" s="174">
        <v>56</v>
      </c>
      <c r="F61" s="175"/>
      <c r="G61" s="187">
        <f t="shared" si="0"/>
        <v>0</v>
      </c>
      <c r="H61" s="175"/>
      <c r="I61" s="187">
        <f t="shared" si="1"/>
        <v>0</v>
      </c>
      <c r="J61" s="175"/>
      <c r="K61" s="187">
        <f t="shared" si="2"/>
        <v>0</v>
      </c>
      <c r="L61" s="187">
        <v>21</v>
      </c>
      <c r="M61" s="187">
        <f t="shared" si="3"/>
        <v>0</v>
      </c>
      <c r="N61" s="187">
        <v>0</v>
      </c>
      <c r="O61" s="187">
        <f t="shared" si="4"/>
        <v>0</v>
      </c>
      <c r="P61" s="187">
        <v>0</v>
      </c>
      <c r="Q61" s="187">
        <f t="shared" si="5"/>
        <v>0</v>
      </c>
      <c r="R61" s="187"/>
      <c r="S61" s="187" t="s">
        <v>185</v>
      </c>
      <c r="T61" s="187" t="s">
        <v>186</v>
      </c>
      <c r="U61" s="187">
        <v>0</v>
      </c>
      <c r="V61" s="187">
        <f t="shared" si="6"/>
        <v>0</v>
      </c>
      <c r="W61" s="188"/>
      <c r="X61" s="156" t="s">
        <v>104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105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1" x14ac:dyDescent="0.2">
      <c r="A62" s="171">
        <v>37</v>
      </c>
      <c r="B62" s="172" t="s">
        <v>189</v>
      </c>
      <c r="C62" s="180" t="s">
        <v>190</v>
      </c>
      <c r="D62" s="173" t="s">
        <v>191</v>
      </c>
      <c r="E62" s="174">
        <v>1</v>
      </c>
      <c r="F62" s="175"/>
      <c r="G62" s="187">
        <f t="shared" si="0"/>
        <v>0</v>
      </c>
      <c r="H62" s="175"/>
      <c r="I62" s="187">
        <f t="shared" si="1"/>
        <v>0</v>
      </c>
      <c r="J62" s="175"/>
      <c r="K62" s="187">
        <f t="shared" si="2"/>
        <v>0</v>
      </c>
      <c r="L62" s="187">
        <v>21</v>
      </c>
      <c r="M62" s="187">
        <f t="shared" si="3"/>
        <v>0</v>
      </c>
      <c r="N62" s="187">
        <v>0</v>
      </c>
      <c r="O62" s="187">
        <f t="shared" si="4"/>
        <v>0</v>
      </c>
      <c r="P62" s="187">
        <v>0</v>
      </c>
      <c r="Q62" s="187">
        <f t="shared" si="5"/>
        <v>0</v>
      </c>
      <c r="R62" s="187"/>
      <c r="S62" s="187" t="s">
        <v>185</v>
      </c>
      <c r="T62" s="187" t="s">
        <v>186</v>
      </c>
      <c r="U62" s="187">
        <v>0</v>
      </c>
      <c r="V62" s="187">
        <f t="shared" si="6"/>
        <v>0</v>
      </c>
      <c r="W62" s="188"/>
      <c r="X62" s="156" t="s">
        <v>104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105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71">
        <v>38</v>
      </c>
      <c r="B63" s="172" t="s">
        <v>192</v>
      </c>
      <c r="C63" s="180" t="s">
        <v>193</v>
      </c>
      <c r="D63" s="173" t="s">
        <v>171</v>
      </c>
      <c r="E63" s="174">
        <v>3</v>
      </c>
      <c r="F63" s="175"/>
      <c r="G63" s="187">
        <f t="shared" si="0"/>
        <v>0</v>
      </c>
      <c r="H63" s="175"/>
      <c r="I63" s="187">
        <f t="shared" si="1"/>
        <v>0</v>
      </c>
      <c r="J63" s="175"/>
      <c r="K63" s="187">
        <f t="shared" si="2"/>
        <v>0</v>
      </c>
      <c r="L63" s="187">
        <v>21</v>
      </c>
      <c r="M63" s="187">
        <f t="shared" si="3"/>
        <v>0</v>
      </c>
      <c r="N63" s="187">
        <v>3.7499999999999999E-3</v>
      </c>
      <c r="O63" s="187">
        <f t="shared" si="4"/>
        <v>0.01</v>
      </c>
      <c r="P63" s="187">
        <v>0</v>
      </c>
      <c r="Q63" s="187">
        <f t="shared" si="5"/>
        <v>0</v>
      </c>
      <c r="R63" s="187"/>
      <c r="S63" s="187" t="s">
        <v>185</v>
      </c>
      <c r="T63" s="187" t="s">
        <v>186</v>
      </c>
      <c r="U63" s="187">
        <v>0</v>
      </c>
      <c r="V63" s="187">
        <f t="shared" si="6"/>
        <v>0</v>
      </c>
      <c r="W63" s="188"/>
      <c r="X63" s="156" t="s">
        <v>194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195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1">
        <v>39</v>
      </c>
      <c r="B64" s="172" t="s">
        <v>196</v>
      </c>
      <c r="C64" s="180" t="s">
        <v>197</v>
      </c>
      <c r="D64" s="173" t="s">
        <v>171</v>
      </c>
      <c r="E64" s="174">
        <v>2</v>
      </c>
      <c r="F64" s="175"/>
      <c r="G64" s="187">
        <f t="shared" si="0"/>
        <v>0</v>
      </c>
      <c r="H64" s="175"/>
      <c r="I64" s="187">
        <f t="shared" si="1"/>
        <v>0</v>
      </c>
      <c r="J64" s="175"/>
      <c r="K64" s="187">
        <f t="shared" si="2"/>
        <v>0</v>
      </c>
      <c r="L64" s="187">
        <v>21</v>
      </c>
      <c r="M64" s="187">
        <f t="shared" si="3"/>
        <v>0</v>
      </c>
      <c r="N64" s="187">
        <v>0</v>
      </c>
      <c r="O64" s="187">
        <f t="shared" si="4"/>
        <v>0</v>
      </c>
      <c r="P64" s="187">
        <v>0</v>
      </c>
      <c r="Q64" s="187">
        <f t="shared" si="5"/>
        <v>0</v>
      </c>
      <c r="R64" s="187"/>
      <c r="S64" s="187" t="s">
        <v>185</v>
      </c>
      <c r="T64" s="187" t="s">
        <v>186</v>
      </c>
      <c r="U64" s="187">
        <v>0</v>
      </c>
      <c r="V64" s="187">
        <f t="shared" si="6"/>
        <v>0</v>
      </c>
      <c r="W64" s="188"/>
      <c r="X64" s="156" t="s">
        <v>104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105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1">
        <v>40</v>
      </c>
      <c r="B65" s="172" t="s">
        <v>198</v>
      </c>
      <c r="C65" s="180" t="s">
        <v>199</v>
      </c>
      <c r="D65" s="173" t="s">
        <v>171</v>
      </c>
      <c r="E65" s="174">
        <v>3</v>
      </c>
      <c r="F65" s="175"/>
      <c r="G65" s="187">
        <f t="shared" si="0"/>
        <v>0</v>
      </c>
      <c r="H65" s="175"/>
      <c r="I65" s="187">
        <f t="shared" si="1"/>
        <v>0</v>
      </c>
      <c r="J65" s="175"/>
      <c r="K65" s="187">
        <f t="shared" si="2"/>
        <v>0</v>
      </c>
      <c r="L65" s="187">
        <v>21</v>
      </c>
      <c r="M65" s="187">
        <f t="shared" si="3"/>
        <v>0</v>
      </c>
      <c r="N65" s="187">
        <v>2.3000000000000001E-4</v>
      </c>
      <c r="O65" s="187">
        <f t="shared" si="4"/>
        <v>0</v>
      </c>
      <c r="P65" s="187">
        <v>0</v>
      </c>
      <c r="Q65" s="187">
        <f t="shared" si="5"/>
        <v>0</v>
      </c>
      <c r="R65" s="187" t="s">
        <v>200</v>
      </c>
      <c r="S65" s="187" t="s">
        <v>103</v>
      </c>
      <c r="T65" s="187" t="s">
        <v>103</v>
      </c>
      <c r="U65" s="187">
        <v>0</v>
      </c>
      <c r="V65" s="187">
        <f t="shared" si="6"/>
        <v>0</v>
      </c>
      <c r="W65" s="188"/>
      <c r="X65" s="156" t="s">
        <v>194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195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1">
        <v>41</v>
      </c>
      <c r="B66" s="172" t="s">
        <v>196</v>
      </c>
      <c r="C66" s="180" t="s">
        <v>201</v>
      </c>
      <c r="D66" s="173" t="s">
        <v>191</v>
      </c>
      <c r="E66" s="174">
        <v>1</v>
      </c>
      <c r="F66" s="175"/>
      <c r="G66" s="187">
        <f t="shared" si="0"/>
        <v>0</v>
      </c>
      <c r="H66" s="175"/>
      <c r="I66" s="187">
        <f t="shared" si="1"/>
        <v>0</v>
      </c>
      <c r="J66" s="175"/>
      <c r="K66" s="187">
        <f t="shared" si="2"/>
        <v>0</v>
      </c>
      <c r="L66" s="187">
        <v>21</v>
      </c>
      <c r="M66" s="187">
        <f t="shared" si="3"/>
        <v>0</v>
      </c>
      <c r="N66" s="187">
        <v>0</v>
      </c>
      <c r="O66" s="187">
        <f t="shared" si="4"/>
        <v>0</v>
      </c>
      <c r="P66" s="187">
        <v>0</v>
      </c>
      <c r="Q66" s="187">
        <f t="shared" si="5"/>
        <v>0</v>
      </c>
      <c r="R66" s="187"/>
      <c r="S66" s="187" t="s">
        <v>185</v>
      </c>
      <c r="T66" s="187" t="s">
        <v>186</v>
      </c>
      <c r="U66" s="187">
        <v>0</v>
      </c>
      <c r="V66" s="187">
        <f t="shared" si="6"/>
        <v>0</v>
      </c>
      <c r="W66" s="188"/>
      <c r="X66" s="156" t="s">
        <v>202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203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1">
        <v>42</v>
      </c>
      <c r="B67" s="172" t="s">
        <v>204</v>
      </c>
      <c r="C67" s="180" t="s">
        <v>205</v>
      </c>
      <c r="D67" s="173" t="s">
        <v>144</v>
      </c>
      <c r="E67" s="174">
        <v>80</v>
      </c>
      <c r="F67" s="175"/>
      <c r="G67" s="187">
        <f t="shared" si="0"/>
        <v>0</v>
      </c>
      <c r="H67" s="175"/>
      <c r="I67" s="187">
        <f t="shared" si="1"/>
        <v>0</v>
      </c>
      <c r="J67" s="175"/>
      <c r="K67" s="187">
        <f t="shared" si="2"/>
        <v>0</v>
      </c>
      <c r="L67" s="187">
        <v>21</v>
      </c>
      <c r="M67" s="187">
        <f t="shared" si="3"/>
        <v>0</v>
      </c>
      <c r="N67" s="187">
        <v>0</v>
      </c>
      <c r="O67" s="187">
        <f t="shared" si="4"/>
        <v>0</v>
      </c>
      <c r="P67" s="187">
        <v>1.4919999999999999E-2</v>
      </c>
      <c r="Q67" s="187">
        <f t="shared" si="5"/>
        <v>1.19</v>
      </c>
      <c r="R67" s="187"/>
      <c r="S67" s="187" t="s">
        <v>103</v>
      </c>
      <c r="T67" s="187" t="s">
        <v>103</v>
      </c>
      <c r="U67" s="187">
        <v>0.41</v>
      </c>
      <c r="V67" s="187">
        <f t="shared" si="6"/>
        <v>32.799999999999997</v>
      </c>
      <c r="W67" s="188"/>
      <c r="X67" s="156" t="s">
        <v>104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105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71">
        <v>43</v>
      </c>
      <c r="B68" s="172" t="s">
        <v>206</v>
      </c>
      <c r="C68" s="180" t="s">
        <v>207</v>
      </c>
      <c r="D68" s="173" t="s">
        <v>171</v>
      </c>
      <c r="E68" s="174">
        <v>7</v>
      </c>
      <c r="F68" s="175"/>
      <c r="G68" s="187">
        <f t="shared" si="0"/>
        <v>0</v>
      </c>
      <c r="H68" s="175"/>
      <c r="I68" s="187">
        <f t="shared" si="1"/>
        <v>0</v>
      </c>
      <c r="J68" s="175"/>
      <c r="K68" s="187">
        <f t="shared" si="2"/>
        <v>0</v>
      </c>
      <c r="L68" s="187">
        <v>21</v>
      </c>
      <c r="M68" s="187">
        <f t="shared" si="3"/>
        <v>0</v>
      </c>
      <c r="N68" s="187">
        <v>0.16502</v>
      </c>
      <c r="O68" s="187">
        <f t="shared" si="4"/>
        <v>1.1599999999999999</v>
      </c>
      <c r="P68" s="187">
        <v>0</v>
      </c>
      <c r="Q68" s="187">
        <f t="shared" si="5"/>
        <v>0</v>
      </c>
      <c r="R68" s="187"/>
      <c r="S68" s="187" t="s">
        <v>103</v>
      </c>
      <c r="T68" s="187" t="s">
        <v>103</v>
      </c>
      <c r="U68" s="187">
        <v>1.69</v>
      </c>
      <c r="V68" s="187">
        <f t="shared" si="6"/>
        <v>11.83</v>
      </c>
      <c r="W68" s="188"/>
      <c r="X68" s="156" t="s">
        <v>104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105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71">
        <v>44</v>
      </c>
      <c r="B69" s="172" t="s">
        <v>208</v>
      </c>
      <c r="C69" s="180" t="s">
        <v>209</v>
      </c>
      <c r="D69" s="173" t="s">
        <v>171</v>
      </c>
      <c r="E69" s="174">
        <v>7</v>
      </c>
      <c r="F69" s="175"/>
      <c r="G69" s="187">
        <f t="shared" si="0"/>
        <v>0</v>
      </c>
      <c r="H69" s="175"/>
      <c r="I69" s="187">
        <f t="shared" si="1"/>
        <v>0</v>
      </c>
      <c r="J69" s="175"/>
      <c r="K69" s="187">
        <f t="shared" si="2"/>
        <v>0</v>
      </c>
      <c r="L69" s="187">
        <v>21</v>
      </c>
      <c r="M69" s="187">
        <f t="shared" si="3"/>
        <v>0</v>
      </c>
      <c r="N69" s="187">
        <v>1.5722700000000001</v>
      </c>
      <c r="O69" s="187">
        <f t="shared" si="4"/>
        <v>11.01</v>
      </c>
      <c r="P69" s="187">
        <v>0</v>
      </c>
      <c r="Q69" s="187">
        <f t="shared" si="5"/>
        <v>0</v>
      </c>
      <c r="R69" s="187"/>
      <c r="S69" s="187" t="s">
        <v>103</v>
      </c>
      <c r="T69" s="187" t="s">
        <v>103</v>
      </c>
      <c r="U69" s="187">
        <v>14.81</v>
      </c>
      <c r="V69" s="187">
        <f t="shared" si="6"/>
        <v>103.67</v>
      </c>
      <c r="W69" s="188"/>
      <c r="X69" s="156" t="s">
        <v>104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105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33.75" outlineLevel="1" x14ac:dyDescent="0.2">
      <c r="A70" s="171">
        <v>45</v>
      </c>
      <c r="B70" s="172" t="s">
        <v>210</v>
      </c>
      <c r="C70" s="180" t="s">
        <v>211</v>
      </c>
      <c r="D70" s="173" t="s">
        <v>171</v>
      </c>
      <c r="E70" s="174">
        <v>7</v>
      </c>
      <c r="F70" s="175"/>
      <c r="G70" s="187">
        <f t="shared" si="0"/>
        <v>0</v>
      </c>
      <c r="H70" s="175"/>
      <c r="I70" s="187">
        <f t="shared" si="1"/>
        <v>0</v>
      </c>
      <c r="J70" s="175"/>
      <c r="K70" s="187">
        <f t="shared" si="2"/>
        <v>0</v>
      </c>
      <c r="L70" s="187">
        <v>21</v>
      </c>
      <c r="M70" s="187">
        <f t="shared" si="3"/>
        <v>0</v>
      </c>
      <c r="N70" s="187">
        <v>2.89066</v>
      </c>
      <c r="O70" s="187">
        <f t="shared" si="4"/>
        <v>20.23</v>
      </c>
      <c r="P70" s="187">
        <v>0</v>
      </c>
      <c r="Q70" s="187">
        <f t="shared" si="5"/>
        <v>0</v>
      </c>
      <c r="R70" s="187"/>
      <c r="S70" s="187" t="s">
        <v>103</v>
      </c>
      <c r="T70" s="187" t="s">
        <v>103</v>
      </c>
      <c r="U70" s="187">
        <v>19.11</v>
      </c>
      <c r="V70" s="187">
        <f t="shared" si="6"/>
        <v>133.77000000000001</v>
      </c>
      <c r="W70" s="188"/>
      <c r="X70" s="156" t="s">
        <v>104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105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160" t="s">
        <v>98</v>
      </c>
      <c r="B71" s="161" t="s">
        <v>65</v>
      </c>
      <c r="C71" s="177" t="s">
        <v>66</v>
      </c>
      <c r="D71" s="162"/>
      <c r="E71" s="163"/>
      <c r="F71" s="189"/>
      <c r="G71" s="189">
        <f>SUMIF(AG72:AG106,"&lt;&gt;NOR",G72:G106)</f>
        <v>0</v>
      </c>
      <c r="H71" s="189"/>
      <c r="I71" s="189">
        <f>SUM(I72:I106)</f>
        <v>0</v>
      </c>
      <c r="J71" s="189"/>
      <c r="K71" s="189">
        <f>SUM(K72:K106)</f>
        <v>0</v>
      </c>
      <c r="L71" s="189"/>
      <c r="M71" s="189">
        <f>SUM(M72:M106)</f>
        <v>0</v>
      </c>
      <c r="N71" s="189"/>
      <c r="O71" s="189">
        <f>SUM(O72:O106)</f>
        <v>1.62</v>
      </c>
      <c r="P71" s="189"/>
      <c r="Q71" s="189">
        <f>SUM(Q72:Q106)</f>
        <v>0.5</v>
      </c>
      <c r="R71" s="189"/>
      <c r="S71" s="189"/>
      <c r="T71" s="189"/>
      <c r="U71" s="189"/>
      <c r="V71" s="189">
        <f>SUM(V72:V106)</f>
        <v>361.21999999999997</v>
      </c>
      <c r="W71" s="190"/>
      <c r="X71" s="159"/>
      <c r="AG71" t="s">
        <v>99</v>
      </c>
    </row>
    <row r="72" spans="1:60" outlineLevel="1" x14ac:dyDescent="0.2">
      <c r="A72" s="171">
        <v>46</v>
      </c>
      <c r="B72" s="172" t="s">
        <v>212</v>
      </c>
      <c r="C72" s="180" t="s">
        <v>213</v>
      </c>
      <c r="D72" s="173" t="s">
        <v>144</v>
      </c>
      <c r="E72" s="174">
        <v>88</v>
      </c>
      <c r="F72" s="175"/>
      <c r="G72" s="187">
        <f t="shared" ref="G72:G106" si="7">ROUND(E72*F72,2)</f>
        <v>0</v>
      </c>
      <c r="H72" s="175"/>
      <c r="I72" s="187">
        <f t="shared" ref="I72:I106" si="8">ROUND(E72*H72,2)</f>
        <v>0</v>
      </c>
      <c r="J72" s="175"/>
      <c r="K72" s="187">
        <f t="shared" ref="K72:K106" si="9">ROUND(E72*J72,2)</f>
        <v>0</v>
      </c>
      <c r="L72" s="187">
        <v>21</v>
      </c>
      <c r="M72" s="187">
        <f t="shared" ref="M72:M106" si="10">G72*(1+L72/100)</f>
        <v>0</v>
      </c>
      <c r="N72" s="187">
        <v>3.9899999999999996E-3</v>
      </c>
      <c r="O72" s="187">
        <f t="shared" ref="O72:O106" si="11">ROUND(E72*N72,2)</f>
        <v>0.35</v>
      </c>
      <c r="P72" s="187">
        <v>0</v>
      </c>
      <c r="Q72" s="187">
        <f t="shared" ref="Q72:Q106" si="12">ROUND(E72*P72,2)</f>
        <v>0</v>
      </c>
      <c r="R72" s="187"/>
      <c r="S72" s="187" t="s">
        <v>103</v>
      </c>
      <c r="T72" s="187" t="s">
        <v>103</v>
      </c>
      <c r="U72" s="187">
        <v>0.54290000000000005</v>
      </c>
      <c r="V72" s="187">
        <f t="shared" ref="V72:V106" si="13">ROUND(E72*U72,2)</f>
        <v>47.78</v>
      </c>
      <c r="W72" s="188"/>
      <c r="X72" s="156" t="s">
        <v>104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138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1">
        <v>47</v>
      </c>
      <c r="B73" s="172" t="s">
        <v>214</v>
      </c>
      <c r="C73" s="180" t="s">
        <v>215</v>
      </c>
      <c r="D73" s="173" t="s">
        <v>144</v>
      </c>
      <c r="E73" s="174">
        <v>103</v>
      </c>
      <c r="F73" s="175"/>
      <c r="G73" s="187">
        <f t="shared" si="7"/>
        <v>0</v>
      </c>
      <c r="H73" s="175"/>
      <c r="I73" s="187">
        <f t="shared" si="8"/>
        <v>0</v>
      </c>
      <c r="J73" s="175"/>
      <c r="K73" s="187">
        <f t="shared" si="9"/>
        <v>0</v>
      </c>
      <c r="L73" s="187">
        <v>21</v>
      </c>
      <c r="M73" s="187">
        <f t="shared" si="10"/>
        <v>0</v>
      </c>
      <c r="N73" s="187">
        <v>5.0000000000000001E-4</v>
      </c>
      <c r="O73" s="187">
        <f t="shared" si="11"/>
        <v>0.05</v>
      </c>
      <c r="P73" s="187">
        <v>0</v>
      </c>
      <c r="Q73" s="187">
        <f t="shared" si="12"/>
        <v>0</v>
      </c>
      <c r="R73" s="187"/>
      <c r="S73" s="187" t="s">
        <v>103</v>
      </c>
      <c r="T73" s="187" t="s">
        <v>103</v>
      </c>
      <c r="U73" s="187">
        <v>0.28000000000000003</v>
      </c>
      <c r="V73" s="187">
        <f t="shared" si="13"/>
        <v>28.84</v>
      </c>
      <c r="W73" s="188"/>
      <c r="X73" s="156" t="s">
        <v>104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105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1">
        <v>48</v>
      </c>
      <c r="B74" s="172" t="s">
        <v>216</v>
      </c>
      <c r="C74" s="180" t="s">
        <v>217</v>
      </c>
      <c r="D74" s="173" t="s">
        <v>144</v>
      </c>
      <c r="E74" s="174">
        <v>5</v>
      </c>
      <c r="F74" s="175"/>
      <c r="G74" s="187">
        <f t="shared" si="7"/>
        <v>0</v>
      </c>
      <c r="H74" s="175"/>
      <c r="I74" s="187">
        <f t="shared" si="8"/>
        <v>0</v>
      </c>
      <c r="J74" s="175"/>
      <c r="K74" s="187">
        <f t="shared" si="9"/>
        <v>0</v>
      </c>
      <c r="L74" s="187">
        <v>21</v>
      </c>
      <c r="M74" s="187">
        <f t="shared" si="10"/>
        <v>0</v>
      </c>
      <c r="N74" s="187">
        <v>5.9000000000000003E-4</v>
      </c>
      <c r="O74" s="187">
        <f t="shared" si="11"/>
        <v>0</v>
      </c>
      <c r="P74" s="187">
        <v>0</v>
      </c>
      <c r="Q74" s="187">
        <f t="shared" si="12"/>
        <v>0</v>
      </c>
      <c r="R74" s="187"/>
      <c r="S74" s="187" t="s">
        <v>103</v>
      </c>
      <c r="T74" s="187" t="s">
        <v>103</v>
      </c>
      <c r="U74" s="187">
        <v>0.29730000000000001</v>
      </c>
      <c r="V74" s="187">
        <f t="shared" si="13"/>
        <v>1.49</v>
      </c>
      <c r="W74" s="188"/>
      <c r="X74" s="156" t="s">
        <v>104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105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1">
        <v>49</v>
      </c>
      <c r="B75" s="172" t="s">
        <v>218</v>
      </c>
      <c r="C75" s="180" t="s">
        <v>219</v>
      </c>
      <c r="D75" s="173" t="s">
        <v>144</v>
      </c>
      <c r="E75" s="174">
        <v>56</v>
      </c>
      <c r="F75" s="175"/>
      <c r="G75" s="187">
        <f t="shared" si="7"/>
        <v>0</v>
      </c>
      <c r="H75" s="175"/>
      <c r="I75" s="187">
        <f t="shared" si="8"/>
        <v>0</v>
      </c>
      <c r="J75" s="175"/>
      <c r="K75" s="187">
        <f t="shared" si="9"/>
        <v>0</v>
      </c>
      <c r="L75" s="187">
        <v>21</v>
      </c>
      <c r="M75" s="187">
        <f t="shared" si="10"/>
        <v>0</v>
      </c>
      <c r="N75" s="187">
        <v>6.4000000000000005E-4</v>
      </c>
      <c r="O75" s="187">
        <f t="shared" si="11"/>
        <v>0.04</v>
      </c>
      <c r="P75" s="187">
        <v>0</v>
      </c>
      <c r="Q75" s="187">
        <f t="shared" si="12"/>
        <v>0</v>
      </c>
      <c r="R75" s="187"/>
      <c r="S75" s="187" t="s">
        <v>103</v>
      </c>
      <c r="T75" s="187" t="s">
        <v>103</v>
      </c>
      <c r="U75" s="187">
        <v>0.29730000000000001</v>
      </c>
      <c r="V75" s="187">
        <f t="shared" si="13"/>
        <v>16.649999999999999</v>
      </c>
      <c r="W75" s="188"/>
      <c r="X75" s="156" t="s">
        <v>104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105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1">
        <v>50</v>
      </c>
      <c r="B76" s="172" t="s">
        <v>220</v>
      </c>
      <c r="C76" s="180" t="s">
        <v>221</v>
      </c>
      <c r="D76" s="173" t="s">
        <v>144</v>
      </c>
      <c r="E76" s="174">
        <v>67</v>
      </c>
      <c r="F76" s="175"/>
      <c r="G76" s="187">
        <f t="shared" si="7"/>
        <v>0</v>
      </c>
      <c r="H76" s="175"/>
      <c r="I76" s="187">
        <f t="shared" si="8"/>
        <v>0</v>
      </c>
      <c r="J76" s="175"/>
      <c r="K76" s="187">
        <f t="shared" si="9"/>
        <v>0</v>
      </c>
      <c r="L76" s="187">
        <v>21</v>
      </c>
      <c r="M76" s="187">
        <f t="shared" si="10"/>
        <v>0</v>
      </c>
      <c r="N76" s="187">
        <v>7.6999999999999996E-4</v>
      </c>
      <c r="O76" s="187">
        <f t="shared" si="11"/>
        <v>0.05</v>
      </c>
      <c r="P76" s="187">
        <v>0</v>
      </c>
      <c r="Q76" s="187">
        <f t="shared" si="12"/>
        <v>0</v>
      </c>
      <c r="R76" s="187"/>
      <c r="S76" s="187" t="s">
        <v>103</v>
      </c>
      <c r="T76" s="187" t="s">
        <v>103</v>
      </c>
      <c r="U76" s="187">
        <v>0.33279999999999998</v>
      </c>
      <c r="V76" s="187">
        <f t="shared" si="13"/>
        <v>22.3</v>
      </c>
      <c r="W76" s="188"/>
      <c r="X76" s="156" t="s">
        <v>104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105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1">
        <v>51</v>
      </c>
      <c r="B77" s="172" t="s">
        <v>222</v>
      </c>
      <c r="C77" s="180" t="s">
        <v>223</v>
      </c>
      <c r="D77" s="173" t="s">
        <v>144</v>
      </c>
      <c r="E77" s="174">
        <v>58</v>
      </c>
      <c r="F77" s="175"/>
      <c r="G77" s="187">
        <f t="shared" si="7"/>
        <v>0</v>
      </c>
      <c r="H77" s="175"/>
      <c r="I77" s="187">
        <f t="shared" si="8"/>
        <v>0</v>
      </c>
      <c r="J77" s="175"/>
      <c r="K77" s="187">
        <f t="shared" si="9"/>
        <v>0</v>
      </c>
      <c r="L77" s="187">
        <v>21</v>
      </c>
      <c r="M77" s="187">
        <f t="shared" si="10"/>
        <v>0</v>
      </c>
      <c r="N77" s="187">
        <v>8.3000000000000001E-4</v>
      </c>
      <c r="O77" s="187">
        <f t="shared" si="11"/>
        <v>0.05</v>
      </c>
      <c r="P77" s="187">
        <v>0</v>
      </c>
      <c r="Q77" s="187">
        <f t="shared" si="12"/>
        <v>0</v>
      </c>
      <c r="R77" s="187"/>
      <c r="S77" s="187" t="s">
        <v>103</v>
      </c>
      <c r="T77" s="187" t="s">
        <v>103</v>
      </c>
      <c r="U77" s="187">
        <v>0.33279999999999998</v>
      </c>
      <c r="V77" s="187">
        <f t="shared" si="13"/>
        <v>19.3</v>
      </c>
      <c r="W77" s="188"/>
      <c r="X77" s="156" t="s">
        <v>104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105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1">
        <v>52</v>
      </c>
      <c r="B78" s="172" t="s">
        <v>224</v>
      </c>
      <c r="C78" s="180" t="s">
        <v>225</v>
      </c>
      <c r="D78" s="173" t="s">
        <v>144</v>
      </c>
      <c r="E78" s="174">
        <v>30</v>
      </c>
      <c r="F78" s="175"/>
      <c r="G78" s="187">
        <f t="shared" si="7"/>
        <v>0</v>
      </c>
      <c r="H78" s="175"/>
      <c r="I78" s="187">
        <f t="shared" si="8"/>
        <v>0</v>
      </c>
      <c r="J78" s="175"/>
      <c r="K78" s="187">
        <f t="shared" si="9"/>
        <v>0</v>
      </c>
      <c r="L78" s="187">
        <v>21</v>
      </c>
      <c r="M78" s="187">
        <f t="shared" si="10"/>
        <v>0</v>
      </c>
      <c r="N78" s="187">
        <v>1.0399999999999999E-3</v>
      </c>
      <c r="O78" s="187">
        <f t="shared" si="11"/>
        <v>0.03</v>
      </c>
      <c r="P78" s="187">
        <v>0</v>
      </c>
      <c r="Q78" s="187">
        <f t="shared" si="12"/>
        <v>0</v>
      </c>
      <c r="R78" s="187"/>
      <c r="S78" s="187" t="s">
        <v>103</v>
      </c>
      <c r="T78" s="187" t="s">
        <v>103</v>
      </c>
      <c r="U78" s="187">
        <v>0.38469999999999999</v>
      </c>
      <c r="V78" s="187">
        <f t="shared" si="13"/>
        <v>11.54</v>
      </c>
      <c r="W78" s="188"/>
      <c r="X78" s="156" t="s">
        <v>104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105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1">
        <v>53</v>
      </c>
      <c r="B79" s="172" t="s">
        <v>226</v>
      </c>
      <c r="C79" s="180" t="s">
        <v>227</v>
      </c>
      <c r="D79" s="173" t="s">
        <v>144</v>
      </c>
      <c r="E79" s="174">
        <v>23</v>
      </c>
      <c r="F79" s="175"/>
      <c r="G79" s="187">
        <f t="shared" si="7"/>
        <v>0</v>
      </c>
      <c r="H79" s="175"/>
      <c r="I79" s="187">
        <f t="shared" si="8"/>
        <v>0</v>
      </c>
      <c r="J79" s="175"/>
      <c r="K79" s="187">
        <f t="shared" si="9"/>
        <v>0</v>
      </c>
      <c r="L79" s="187">
        <v>21</v>
      </c>
      <c r="M79" s="187">
        <f t="shared" si="10"/>
        <v>0</v>
      </c>
      <c r="N79" s="187">
        <v>1.14E-3</v>
      </c>
      <c r="O79" s="187">
        <f t="shared" si="11"/>
        <v>0.03</v>
      </c>
      <c r="P79" s="187">
        <v>0</v>
      </c>
      <c r="Q79" s="187">
        <f t="shared" si="12"/>
        <v>0</v>
      </c>
      <c r="R79" s="187"/>
      <c r="S79" s="187" t="s">
        <v>103</v>
      </c>
      <c r="T79" s="187" t="s">
        <v>103</v>
      </c>
      <c r="U79" s="187">
        <v>0.38469999999999999</v>
      </c>
      <c r="V79" s="187">
        <f t="shared" si="13"/>
        <v>8.85</v>
      </c>
      <c r="W79" s="188"/>
      <c r="X79" s="156" t="s">
        <v>104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105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1">
        <v>54</v>
      </c>
      <c r="B80" s="172" t="s">
        <v>228</v>
      </c>
      <c r="C80" s="180" t="s">
        <v>229</v>
      </c>
      <c r="D80" s="173" t="s">
        <v>144</v>
      </c>
      <c r="E80" s="174">
        <v>40</v>
      </c>
      <c r="F80" s="175"/>
      <c r="G80" s="187">
        <f t="shared" si="7"/>
        <v>0</v>
      </c>
      <c r="H80" s="175"/>
      <c r="I80" s="187">
        <f t="shared" si="8"/>
        <v>0</v>
      </c>
      <c r="J80" s="175"/>
      <c r="K80" s="187">
        <f t="shared" si="9"/>
        <v>0</v>
      </c>
      <c r="L80" s="187">
        <v>21</v>
      </c>
      <c r="M80" s="187">
        <f t="shared" si="10"/>
        <v>0</v>
      </c>
      <c r="N80" s="187">
        <v>1.5900000000000001E-2</v>
      </c>
      <c r="O80" s="187">
        <f t="shared" si="11"/>
        <v>0.64</v>
      </c>
      <c r="P80" s="187">
        <v>0</v>
      </c>
      <c r="Q80" s="187">
        <f t="shared" si="12"/>
        <v>0</v>
      </c>
      <c r="R80" s="187"/>
      <c r="S80" s="187" t="s">
        <v>103</v>
      </c>
      <c r="T80" s="187" t="s">
        <v>103</v>
      </c>
      <c r="U80" s="187">
        <v>0.89700000000000002</v>
      </c>
      <c r="V80" s="187">
        <f t="shared" si="13"/>
        <v>35.880000000000003</v>
      </c>
      <c r="W80" s="188"/>
      <c r="X80" s="156" t="s">
        <v>104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105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1">
        <v>55</v>
      </c>
      <c r="B81" s="172" t="s">
        <v>230</v>
      </c>
      <c r="C81" s="180" t="s">
        <v>231</v>
      </c>
      <c r="D81" s="173" t="s">
        <v>144</v>
      </c>
      <c r="E81" s="174">
        <v>20</v>
      </c>
      <c r="F81" s="175"/>
      <c r="G81" s="187">
        <f t="shared" si="7"/>
        <v>0</v>
      </c>
      <c r="H81" s="175"/>
      <c r="I81" s="187">
        <f t="shared" si="8"/>
        <v>0</v>
      </c>
      <c r="J81" s="175"/>
      <c r="K81" s="187">
        <f t="shared" si="9"/>
        <v>0</v>
      </c>
      <c r="L81" s="187">
        <v>21</v>
      </c>
      <c r="M81" s="187">
        <f t="shared" si="10"/>
        <v>0</v>
      </c>
      <c r="N81" s="187">
        <v>1.387E-2</v>
      </c>
      <c r="O81" s="187">
        <f t="shared" si="11"/>
        <v>0.28000000000000003</v>
      </c>
      <c r="P81" s="187">
        <v>0</v>
      </c>
      <c r="Q81" s="187">
        <f t="shared" si="12"/>
        <v>0</v>
      </c>
      <c r="R81" s="187"/>
      <c r="S81" s="187" t="s">
        <v>103</v>
      </c>
      <c r="T81" s="187" t="s">
        <v>103</v>
      </c>
      <c r="U81" s="187">
        <v>0.82899999999999996</v>
      </c>
      <c r="V81" s="187">
        <f t="shared" si="13"/>
        <v>16.579999999999998</v>
      </c>
      <c r="W81" s="188"/>
      <c r="X81" s="156" t="s">
        <v>104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105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1">
        <v>56</v>
      </c>
      <c r="B82" s="172" t="s">
        <v>163</v>
      </c>
      <c r="C82" s="180" t="s">
        <v>164</v>
      </c>
      <c r="D82" s="173" t="s">
        <v>144</v>
      </c>
      <c r="E82" s="174">
        <v>4</v>
      </c>
      <c r="F82" s="175"/>
      <c r="G82" s="187">
        <f t="shared" si="7"/>
        <v>0</v>
      </c>
      <c r="H82" s="175"/>
      <c r="I82" s="187">
        <f t="shared" si="8"/>
        <v>0</v>
      </c>
      <c r="J82" s="175"/>
      <c r="K82" s="187">
        <f t="shared" si="9"/>
        <v>0</v>
      </c>
      <c r="L82" s="187">
        <v>21</v>
      </c>
      <c r="M82" s="187">
        <f t="shared" si="10"/>
        <v>0</v>
      </c>
      <c r="N82" s="187">
        <v>8.0000000000000004E-4</v>
      </c>
      <c r="O82" s="187">
        <f t="shared" si="11"/>
        <v>0</v>
      </c>
      <c r="P82" s="187">
        <v>0</v>
      </c>
      <c r="Q82" s="187">
        <f t="shared" si="12"/>
        <v>0</v>
      </c>
      <c r="R82" s="187"/>
      <c r="S82" s="187" t="s">
        <v>103</v>
      </c>
      <c r="T82" s="187" t="s">
        <v>103</v>
      </c>
      <c r="U82" s="187">
        <v>0.86</v>
      </c>
      <c r="V82" s="187">
        <f t="shared" si="13"/>
        <v>3.44</v>
      </c>
      <c r="W82" s="188"/>
      <c r="X82" s="156" t="s">
        <v>104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105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1">
        <v>57</v>
      </c>
      <c r="B83" s="172" t="s">
        <v>232</v>
      </c>
      <c r="C83" s="180" t="s">
        <v>233</v>
      </c>
      <c r="D83" s="173" t="s">
        <v>144</v>
      </c>
      <c r="E83" s="174">
        <v>490</v>
      </c>
      <c r="F83" s="175"/>
      <c r="G83" s="187">
        <f t="shared" si="7"/>
        <v>0</v>
      </c>
      <c r="H83" s="175"/>
      <c r="I83" s="187">
        <f t="shared" si="8"/>
        <v>0</v>
      </c>
      <c r="J83" s="175"/>
      <c r="K83" s="187">
        <f t="shared" si="9"/>
        <v>0</v>
      </c>
      <c r="L83" s="187">
        <v>21</v>
      </c>
      <c r="M83" s="187">
        <f t="shared" si="10"/>
        <v>0</v>
      </c>
      <c r="N83" s="187">
        <v>0</v>
      </c>
      <c r="O83" s="187">
        <f t="shared" si="11"/>
        <v>0</v>
      </c>
      <c r="P83" s="187">
        <v>0</v>
      </c>
      <c r="Q83" s="187">
        <f t="shared" si="12"/>
        <v>0</v>
      </c>
      <c r="R83" s="187"/>
      <c r="S83" s="187" t="s">
        <v>103</v>
      </c>
      <c r="T83" s="187" t="s">
        <v>103</v>
      </c>
      <c r="U83" s="187">
        <v>0.04</v>
      </c>
      <c r="V83" s="187">
        <f t="shared" si="13"/>
        <v>19.600000000000001</v>
      </c>
      <c r="W83" s="188"/>
      <c r="X83" s="156" t="s">
        <v>104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105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1">
        <v>58</v>
      </c>
      <c r="B84" s="172" t="s">
        <v>234</v>
      </c>
      <c r="C84" s="180" t="s">
        <v>235</v>
      </c>
      <c r="D84" s="173" t="s">
        <v>144</v>
      </c>
      <c r="E84" s="174">
        <v>490</v>
      </c>
      <c r="F84" s="175"/>
      <c r="G84" s="187">
        <f t="shared" si="7"/>
        <v>0</v>
      </c>
      <c r="H84" s="175"/>
      <c r="I84" s="187">
        <f t="shared" si="8"/>
        <v>0</v>
      </c>
      <c r="J84" s="175"/>
      <c r="K84" s="187">
        <f t="shared" si="9"/>
        <v>0</v>
      </c>
      <c r="L84" s="187">
        <v>21</v>
      </c>
      <c r="M84" s="187">
        <f t="shared" si="10"/>
        <v>0</v>
      </c>
      <c r="N84" s="187">
        <v>1.0000000000000001E-5</v>
      </c>
      <c r="O84" s="187">
        <f t="shared" si="11"/>
        <v>0</v>
      </c>
      <c r="P84" s="187">
        <v>0</v>
      </c>
      <c r="Q84" s="187">
        <f t="shared" si="12"/>
        <v>0</v>
      </c>
      <c r="R84" s="187"/>
      <c r="S84" s="187" t="s">
        <v>103</v>
      </c>
      <c r="T84" s="187" t="s">
        <v>103</v>
      </c>
      <c r="U84" s="187">
        <v>0.06</v>
      </c>
      <c r="V84" s="187">
        <f t="shared" si="13"/>
        <v>29.4</v>
      </c>
      <c r="W84" s="188"/>
      <c r="X84" s="156" t="s">
        <v>104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105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1">
        <v>59</v>
      </c>
      <c r="B85" s="172" t="s">
        <v>236</v>
      </c>
      <c r="C85" s="180" t="s">
        <v>237</v>
      </c>
      <c r="D85" s="173" t="s">
        <v>171</v>
      </c>
      <c r="E85" s="174">
        <v>49</v>
      </c>
      <c r="F85" s="175"/>
      <c r="G85" s="187">
        <f t="shared" si="7"/>
        <v>0</v>
      </c>
      <c r="H85" s="175"/>
      <c r="I85" s="187">
        <f t="shared" si="8"/>
        <v>0</v>
      </c>
      <c r="J85" s="175"/>
      <c r="K85" s="187">
        <f t="shared" si="9"/>
        <v>0</v>
      </c>
      <c r="L85" s="187">
        <v>21</v>
      </c>
      <c r="M85" s="187">
        <f t="shared" si="10"/>
        <v>0</v>
      </c>
      <c r="N85" s="187">
        <v>6.3000000000000003E-4</v>
      </c>
      <c r="O85" s="187">
        <f t="shared" si="11"/>
        <v>0.03</v>
      </c>
      <c r="P85" s="187">
        <v>0</v>
      </c>
      <c r="Q85" s="187">
        <f t="shared" si="12"/>
        <v>0</v>
      </c>
      <c r="R85" s="187"/>
      <c r="S85" s="187" t="s">
        <v>103</v>
      </c>
      <c r="T85" s="187" t="s">
        <v>103</v>
      </c>
      <c r="U85" s="187">
        <v>0.27</v>
      </c>
      <c r="V85" s="187">
        <f t="shared" si="13"/>
        <v>13.23</v>
      </c>
      <c r="W85" s="188"/>
      <c r="X85" s="156" t="s">
        <v>104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105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1">
        <v>60</v>
      </c>
      <c r="B86" s="172" t="s">
        <v>238</v>
      </c>
      <c r="C86" s="180" t="s">
        <v>239</v>
      </c>
      <c r="D86" s="173" t="s">
        <v>171</v>
      </c>
      <c r="E86" s="174">
        <v>2</v>
      </c>
      <c r="F86" s="175"/>
      <c r="G86" s="187">
        <f t="shared" si="7"/>
        <v>0</v>
      </c>
      <c r="H86" s="175"/>
      <c r="I86" s="187">
        <f t="shared" si="8"/>
        <v>0</v>
      </c>
      <c r="J86" s="175"/>
      <c r="K86" s="187">
        <f t="shared" si="9"/>
        <v>0</v>
      </c>
      <c r="L86" s="187">
        <v>21</v>
      </c>
      <c r="M86" s="187">
        <f t="shared" si="10"/>
        <v>0</v>
      </c>
      <c r="N86" s="187">
        <v>1.8000000000000001E-4</v>
      </c>
      <c r="O86" s="187">
        <f t="shared" si="11"/>
        <v>0</v>
      </c>
      <c r="P86" s="187">
        <v>0</v>
      </c>
      <c r="Q86" s="187">
        <f t="shared" si="12"/>
        <v>0</v>
      </c>
      <c r="R86" s="187"/>
      <c r="S86" s="187" t="s">
        <v>103</v>
      </c>
      <c r="T86" s="187" t="s">
        <v>103</v>
      </c>
      <c r="U86" s="187">
        <v>0.16500000000000001</v>
      </c>
      <c r="V86" s="187">
        <f t="shared" si="13"/>
        <v>0.33</v>
      </c>
      <c r="W86" s="188"/>
      <c r="X86" s="156" t="s">
        <v>104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105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1">
        <v>61</v>
      </c>
      <c r="B87" s="172" t="s">
        <v>240</v>
      </c>
      <c r="C87" s="180" t="s">
        <v>241</v>
      </c>
      <c r="D87" s="173" t="s">
        <v>171</v>
      </c>
      <c r="E87" s="174">
        <v>2</v>
      </c>
      <c r="F87" s="175"/>
      <c r="G87" s="187">
        <f t="shared" si="7"/>
        <v>0</v>
      </c>
      <c r="H87" s="175"/>
      <c r="I87" s="187">
        <f t="shared" si="8"/>
        <v>0</v>
      </c>
      <c r="J87" s="175"/>
      <c r="K87" s="187">
        <f t="shared" si="9"/>
        <v>0</v>
      </c>
      <c r="L87" s="187">
        <v>21</v>
      </c>
      <c r="M87" s="187">
        <f t="shared" si="10"/>
        <v>0</v>
      </c>
      <c r="N87" s="187">
        <v>4.8000000000000001E-4</v>
      </c>
      <c r="O87" s="187">
        <f t="shared" si="11"/>
        <v>0</v>
      </c>
      <c r="P87" s="187">
        <v>0</v>
      </c>
      <c r="Q87" s="187">
        <f t="shared" si="12"/>
        <v>0</v>
      </c>
      <c r="R87" s="187"/>
      <c r="S87" s="187" t="s">
        <v>103</v>
      </c>
      <c r="T87" s="187" t="s">
        <v>103</v>
      </c>
      <c r="U87" s="187">
        <v>0.23</v>
      </c>
      <c r="V87" s="187">
        <f t="shared" si="13"/>
        <v>0.46</v>
      </c>
      <c r="W87" s="188"/>
      <c r="X87" s="156" t="s">
        <v>104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105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1">
        <v>62</v>
      </c>
      <c r="B88" s="172" t="s">
        <v>242</v>
      </c>
      <c r="C88" s="180" t="s">
        <v>243</v>
      </c>
      <c r="D88" s="173" t="s">
        <v>171</v>
      </c>
      <c r="E88" s="174">
        <v>6</v>
      </c>
      <c r="F88" s="175"/>
      <c r="G88" s="187">
        <f t="shared" si="7"/>
        <v>0</v>
      </c>
      <c r="H88" s="175"/>
      <c r="I88" s="187">
        <f t="shared" si="8"/>
        <v>0</v>
      </c>
      <c r="J88" s="175"/>
      <c r="K88" s="187">
        <f t="shared" si="9"/>
        <v>0</v>
      </c>
      <c r="L88" s="187">
        <v>21</v>
      </c>
      <c r="M88" s="187">
        <f t="shared" si="10"/>
        <v>0</v>
      </c>
      <c r="N88" s="187">
        <v>6.8000000000000005E-4</v>
      </c>
      <c r="O88" s="187">
        <f t="shared" si="11"/>
        <v>0</v>
      </c>
      <c r="P88" s="187">
        <v>0</v>
      </c>
      <c r="Q88" s="187">
        <f t="shared" si="12"/>
        <v>0</v>
      </c>
      <c r="R88" s="187"/>
      <c r="S88" s="187" t="s">
        <v>103</v>
      </c>
      <c r="T88" s="187" t="s">
        <v>103</v>
      </c>
      <c r="U88" s="187">
        <v>0.26900000000000002</v>
      </c>
      <c r="V88" s="187">
        <f t="shared" si="13"/>
        <v>1.61</v>
      </c>
      <c r="W88" s="188"/>
      <c r="X88" s="156" t="s">
        <v>104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105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1">
        <v>63</v>
      </c>
      <c r="B89" s="172" t="s">
        <v>244</v>
      </c>
      <c r="C89" s="180" t="s">
        <v>245</v>
      </c>
      <c r="D89" s="173" t="s">
        <v>171</v>
      </c>
      <c r="E89" s="174">
        <v>2</v>
      </c>
      <c r="F89" s="175"/>
      <c r="G89" s="187">
        <f t="shared" si="7"/>
        <v>0</v>
      </c>
      <c r="H89" s="175"/>
      <c r="I89" s="187">
        <f t="shared" si="8"/>
        <v>0</v>
      </c>
      <c r="J89" s="175"/>
      <c r="K89" s="187">
        <f t="shared" si="9"/>
        <v>0</v>
      </c>
      <c r="L89" s="187">
        <v>21</v>
      </c>
      <c r="M89" s="187">
        <f t="shared" si="10"/>
        <v>0</v>
      </c>
      <c r="N89" s="187">
        <v>8.0000000000000004E-4</v>
      </c>
      <c r="O89" s="187">
        <f t="shared" si="11"/>
        <v>0</v>
      </c>
      <c r="P89" s="187">
        <v>0</v>
      </c>
      <c r="Q89" s="187">
        <f t="shared" si="12"/>
        <v>0</v>
      </c>
      <c r="R89" s="187"/>
      <c r="S89" s="187" t="s">
        <v>103</v>
      </c>
      <c r="T89" s="187" t="s">
        <v>103</v>
      </c>
      <c r="U89" s="187">
        <v>0.26900000000000002</v>
      </c>
      <c r="V89" s="187">
        <f t="shared" si="13"/>
        <v>0.54</v>
      </c>
      <c r="W89" s="188"/>
      <c r="X89" s="156" t="s">
        <v>104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105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1">
        <v>64</v>
      </c>
      <c r="B90" s="172" t="s">
        <v>246</v>
      </c>
      <c r="C90" s="180" t="s">
        <v>247</v>
      </c>
      <c r="D90" s="173" t="s">
        <v>171</v>
      </c>
      <c r="E90" s="174">
        <v>1</v>
      </c>
      <c r="F90" s="175"/>
      <c r="G90" s="187">
        <f t="shared" si="7"/>
        <v>0</v>
      </c>
      <c r="H90" s="175"/>
      <c r="I90" s="187">
        <f t="shared" si="8"/>
        <v>0</v>
      </c>
      <c r="J90" s="175"/>
      <c r="K90" s="187">
        <f t="shared" si="9"/>
        <v>0</v>
      </c>
      <c r="L90" s="187">
        <v>21</v>
      </c>
      <c r="M90" s="187">
        <f t="shared" si="10"/>
        <v>0</v>
      </c>
      <c r="N90" s="187">
        <v>1.9000000000000001E-4</v>
      </c>
      <c r="O90" s="187">
        <f t="shared" si="11"/>
        <v>0</v>
      </c>
      <c r="P90" s="187">
        <v>0</v>
      </c>
      <c r="Q90" s="187">
        <f t="shared" si="12"/>
        <v>0</v>
      </c>
      <c r="R90" s="187"/>
      <c r="S90" s="187" t="s">
        <v>103</v>
      </c>
      <c r="T90" s="187" t="s">
        <v>103</v>
      </c>
      <c r="U90" s="187">
        <v>0.08</v>
      </c>
      <c r="V90" s="187">
        <f t="shared" si="13"/>
        <v>0.08</v>
      </c>
      <c r="W90" s="188"/>
      <c r="X90" s="156" t="s">
        <v>104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105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1">
        <v>65</v>
      </c>
      <c r="B91" s="172" t="s">
        <v>248</v>
      </c>
      <c r="C91" s="180" t="s">
        <v>249</v>
      </c>
      <c r="D91" s="173" t="s">
        <v>171</v>
      </c>
      <c r="E91" s="174">
        <v>1</v>
      </c>
      <c r="F91" s="175"/>
      <c r="G91" s="187">
        <f t="shared" si="7"/>
        <v>0</v>
      </c>
      <c r="H91" s="175"/>
      <c r="I91" s="187">
        <f t="shared" si="8"/>
        <v>0</v>
      </c>
      <c r="J91" s="175"/>
      <c r="K91" s="187">
        <f t="shared" si="9"/>
        <v>0</v>
      </c>
      <c r="L91" s="187">
        <v>21</v>
      </c>
      <c r="M91" s="187">
        <f t="shared" si="10"/>
        <v>0</v>
      </c>
      <c r="N91" s="187">
        <v>3.5000000000000001E-3</v>
      </c>
      <c r="O91" s="187">
        <f t="shared" si="11"/>
        <v>0</v>
      </c>
      <c r="P91" s="187">
        <v>0</v>
      </c>
      <c r="Q91" s="187">
        <f t="shared" si="12"/>
        <v>0</v>
      </c>
      <c r="R91" s="187"/>
      <c r="S91" s="187" t="s">
        <v>103</v>
      </c>
      <c r="T91" s="187" t="s">
        <v>103</v>
      </c>
      <c r="U91" s="187">
        <v>0.26900000000000002</v>
      </c>
      <c r="V91" s="187">
        <f t="shared" si="13"/>
        <v>0.27</v>
      </c>
      <c r="W91" s="188"/>
      <c r="X91" s="156" t="s">
        <v>104</v>
      </c>
      <c r="Y91" s="147"/>
      <c r="Z91" s="147"/>
      <c r="AA91" s="147"/>
      <c r="AB91" s="147"/>
      <c r="AC91" s="147"/>
      <c r="AD91" s="147"/>
      <c r="AE91" s="147"/>
      <c r="AF91" s="147"/>
      <c r="AG91" s="147" t="s">
        <v>105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1">
        <v>66</v>
      </c>
      <c r="B92" s="172" t="s">
        <v>250</v>
      </c>
      <c r="C92" s="180" t="s">
        <v>251</v>
      </c>
      <c r="D92" s="173" t="s">
        <v>171</v>
      </c>
      <c r="E92" s="174">
        <v>1</v>
      </c>
      <c r="F92" s="175"/>
      <c r="G92" s="187">
        <f t="shared" si="7"/>
        <v>0</v>
      </c>
      <c r="H92" s="175"/>
      <c r="I92" s="187">
        <f t="shared" si="8"/>
        <v>0</v>
      </c>
      <c r="J92" s="175"/>
      <c r="K92" s="187">
        <f t="shared" si="9"/>
        <v>0</v>
      </c>
      <c r="L92" s="187">
        <v>21</v>
      </c>
      <c r="M92" s="187">
        <f t="shared" si="10"/>
        <v>0</v>
      </c>
      <c r="N92" s="187">
        <v>2.7E-4</v>
      </c>
      <c r="O92" s="187">
        <f t="shared" si="11"/>
        <v>0</v>
      </c>
      <c r="P92" s="187">
        <v>0</v>
      </c>
      <c r="Q92" s="187">
        <f t="shared" si="12"/>
        <v>0</v>
      </c>
      <c r="R92" s="187"/>
      <c r="S92" s="187" t="s">
        <v>103</v>
      </c>
      <c r="T92" s="187" t="s">
        <v>103</v>
      </c>
      <c r="U92" s="187">
        <v>0.22700000000000001</v>
      </c>
      <c r="V92" s="187">
        <f t="shared" si="13"/>
        <v>0.23</v>
      </c>
      <c r="W92" s="188"/>
      <c r="X92" s="156" t="s">
        <v>104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105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1">
        <v>67</v>
      </c>
      <c r="B93" s="172" t="s">
        <v>252</v>
      </c>
      <c r="C93" s="180" t="s">
        <v>253</v>
      </c>
      <c r="D93" s="173" t="s">
        <v>171</v>
      </c>
      <c r="E93" s="174">
        <v>2</v>
      </c>
      <c r="F93" s="175"/>
      <c r="G93" s="187">
        <f t="shared" si="7"/>
        <v>0</v>
      </c>
      <c r="H93" s="175"/>
      <c r="I93" s="187">
        <f t="shared" si="8"/>
        <v>0</v>
      </c>
      <c r="J93" s="175"/>
      <c r="K93" s="187">
        <f t="shared" si="9"/>
        <v>0</v>
      </c>
      <c r="L93" s="187">
        <v>21</v>
      </c>
      <c r="M93" s="187">
        <f t="shared" si="10"/>
        <v>0</v>
      </c>
      <c r="N93" s="187">
        <v>3.5E-4</v>
      </c>
      <c r="O93" s="187">
        <f t="shared" si="11"/>
        <v>0</v>
      </c>
      <c r="P93" s="187">
        <v>0</v>
      </c>
      <c r="Q93" s="187">
        <f t="shared" si="12"/>
        <v>0</v>
      </c>
      <c r="R93" s="187"/>
      <c r="S93" s="187" t="s">
        <v>103</v>
      </c>
      <c r="T93" s="187" t="s">
        <v>103</v>
      </c>
      <c r="U93" s="187">
        <v>0.26900000000000002</v>
      </c>
      <c r="V93" s="187">
        <f t="shared" si="13"/>
        <v>0.54</v>
      </c>
      <c r="W93" s="188"/>
      <c r="X93" s="156" t="s">
        <v>104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105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1">
        <v>68</v>
      </c>
      <c r="B94" s="172" t="s">
        <v>254</v>
      </c>
      <c r="C94" s="180" t="s">
        <v>255</v>
      </c>
      <c r="D94" s="173" t="s">
        <v>171</v>
      </c>
      <c r="E94" s="174">
        <v>1</v>
      </c>
      <c r="F94" s="175"/>
      <c r="G94" s="187">
        <f t="shared" si="7"/>
        <v>0</v>
      </c>
      <c r="H94" s="175"/>
      <c r="I94" s="187">
        <f t="shared" si="8"/>
        <v>0</v>
      </c>
      <c r="J94" s="175"/>
      <c r="K94" s="187">
        <f t="shared" si="9"/>
        <v>0</v>
      </c>
      <c r="L94" s="187">
        <v>21</v>
      </c>
      <c r="M94" s="187">
        <f t="shared" si="10"/>
        <v>0</v>
      </c>
      <c r="N94" s="187">
        <v>0</v>
      </c>
      <c r="O94" s="187">
        <f t="shared" si="11"/>
        <v>0</v>
      </c>
      <c r="P94" s="187">
        <v>0</v>
      </c>
      <c r="Q94" s="187">
        <f t="shared" si="12"/>
        <v>0</v>
      </c>
      <c r="R94" s="187"/>
      <c r="S94" s="187" t="s">
        <v>103</v>
      </c>
      <c r="T94" s="187" t="s">
        <v>103</v>
      </c>
      <c r="U94" s="187">
        <v>0.26900000000000002</v>
      </c>
      <c r="V94" s="187">
        <f t="shared" si="13"/>
        <v>0.27</v>
      </c>
      <c r="W94" s="188"/>
      <c r="X94" s="156" t="s">
        <v>104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105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1">
        <v>69</v>
      </c>
      <c r="B95" s="172" t="s">
        <v>256</v>
      </c>
      <c r="C95" s="180" t="s">
        <v>257</v>
      </c>
      <c r="D95" s="173" t="s">
        <v>171</v>
      </c>
      <c r="E95" s="174">
        <v>1</v>
      </c>
      <c r="F95" s="175"/>
      <c r="G95" s="187">
        <f t="shared" si="7"/>
        <v>0</v>
      </c>
      <c r="H95" s="175"/>
      <c r="I95" s="187">
        <f t="shared" si="8"/>
        <v>0</v>
      </c>
      <c r="J95" s="175"/>
      <c r="K95" s="187">
        <f t="shared" si="9"/>
        <v>0</v>
      </c>
      <c r="L95" s="187">
        <v>21</v>
      </c>
      <c r="M95" s="187">
        <f t="shared" si="10"/>
        <v>0</v>
      </c>
      <c r="N95" s="187">
        <v>0</v>
      </c>
      <c r="O95" s="187">
        <f t="shared" si="11"/>
        <v>0</v>
      </c>
      <c r="P95" s="187">
        <v>0</v>
      </c>
      <c r="Q95" s="187">
        <f t="shared" si="12"/>
        <v>0</v>
      </c>
      <c r="R95" s="187"/>
      <c r="S95" s="187" t="s">
        <v>103</v>
      </c>
      <c r="T95" s="187" t="s">
        <v>103</v>
      </c>
      <c r="U95" s="187">
        <v>0.22700000000000001</v>
      </c>
      <c r="V95" s="187">
        <f t="shared" si="13"/>
        <v>0.23</v>
      </c>
      <c r="W95" s="188"/>
      <c r="X95" s="156" t="s">
        <v>104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105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1">
        <v>70</v>
      </c>
      <c r="B96" s="172" t="s">
        <v>258</v>
      </c>
      <c r="C96" s="180" t="s">
        <v>259</v>
      </c>
      <c r="D96" s="173" t="s">
        <v>171</v>
      </c>
      <c r="E96" s="174">
        <v>1</v>
      </c>
      <c r="F96" s="175"/>
      <c r="G96" s="187">
        <f t="shared" si="7"/>
        <v>0</v>
      </c>
      <c r="H96" s="175"/>
      <c r="I96" s="187">
        <f t="shared" si="8"/>
        <v>0</v>
      </c>
      <c r="J96" s="175"/>
      <c r="K96" s="187">
        <f t="shared" si="9"/>
        <v>0</v>
      </c>
      <c r="L96" s="187">
        <v>21</v>
      </c>
      <c r="M96" s="187">
        <f t="shared" si="10"/>
        <v>0</v>
      </c>
      <c r="N96" s="187">
        <v>6.28E-3</v>
      </c>
      <c r="O96" s="187">
        <f t="shared" si="11"/>
        <v>0.01</v>
      </c>
      <c r="P96" s="187">
        <v>0</v>
      </c>
      <c r="Q96" s="187">
        <f t="shared" si="12"/>
        <v>0</v>
      </c>
      <c r="R96" s="187"/>
      <c r="S96" s="187" t="s">
        <v>103</v>
      </c>
      <c r="T96" s="187" t="s">
        <v>103</v>
      </c>
      <c r="U96" s="187">
        <v>0.42299999999999999</v>
      </c>
      <c r="V96" s="187">
        <f t="shared" si="13"/>
        <v>0.42</v>
      </c>
      <c r="W96" s="188"/>
      <c r="X96" s="156" t="s">
        <v>104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105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1">
        <v>71</v>
      </c>
      <c r="B97" s="172" t="s">
        <v>260</v>
      </c>
      <c r="C97" s="180" t="s">
        <v>261</v>
      </c>
      <c r="D97" s="173" t="s">
        <v>171</v>
      </c>
      <c r="E97" s="174">
        <v>1</v>
      </c>
      <c r="F97" s="175"/>
      <c r="G97" s="187">
        <f t="shared" si="7"/>
        <v>0</v>
      </c>
      <c r="H97" s="175"/>
      <c r="I97" s="187">
        <f t="shared" si="8"/>
        <v>0</v>
      </c>
      <c r="J97" s="175"/>
      <c r="K97" s="187">
        <f t="shared" si="9"/>
        <v>0</v>
      </c>
      <c r="L97" s="187">
        <v>21</v>
      </c>
      <c r="M97" s="187">
        <f t="shared" si="10"/>
        <v>0</v>
      </c>
      <c r="N97" s="187">
        <v>2.0600000000000002E-3</v>
      </c>
      <c r="O97" s="187">
        <f t="shared" si="11"/>
        <v>0</v>
      </c>
      <c r="P97" s="187">
        <v>0</v>
      </c>
      <c r="Q97" s="187">
        <f t="shared" si="12"/>
        <v>0</v>
      </c>
      <c r="R97" s="187"/>
      <c r="S97" s="187" t="s">
        <v>103</v>
      </c>
      <c r="T97" s="187" t="s">
        <v>103</v>
      </c>
      <c r="U97" s="187">
        <v>0.372</v>
      </c>
      <c r="V97" s="187">
        <f t="shared" si="13"/>
        <v>0.37</v>
      </c>
      <c r="W97" s="188"/>
      <c r="X97" s="156" t="s">
        <v>104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105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1">
        <v>72</v>
      </c>
      <c r="B98" s="172" t="s">
        <v>262</v>
      </c>
      <c r="C98" s="180" t="s">
        <v>263</v>
      </c>
      <c r="D98" s="173" t="s">
        <v>171</v>
      </c>
      <c r="E98" s="174">
        <v>1</v>
      </c>
      <c r="F98" s="175"/>
      <c r="G98" s="187">
        <f t="shared" si="7"/>
        <v>0</v>
      </c>
      <c r="H98" s="175"/>
      <c r="I98" s="187">
        <f t="shared" si="8"/>
        <v>0</v>
      </c>
      <c r="J98" s="175"/>
      <c r="K98" s="187">
        <f t="shared" si="9"/>
        <v>0</v>
      </c>
      <c r="L98" s="187">
        <v>21</v>
      </c>
      <c r="M98" s="187">
        <f t="shared" si="10"/>
        <v>0</v>
      </c>
      <c r="N98" s="187">
        <v>2.0600000000000002E-3</v>
      </c>
      <c r="O98" s="187">
        <f t="shared" si="11"/>
        <v>0</v>
      </c>
      <c r="P98" s="187">
        <v>0</v>
      </c>
      <c r="Q98" s="187">
        <f t="shared" si="12"/>
        <v>0</v>
      </c>
      <c r="R98" s="187"/>
      <c r="S98" s="187" t="s">
        <v>103</v>
      </c>
      <c r="T98" s="187" t="s">
        <v>103</v>
      </c>
      <c r="U98" s="187">
        <v>0.372</v>
      </c>
      <c r="V98" s="187">
        <f t="shared" si="13"/>
        <v>0.37</v>
      </c>
      <c r="W98" s="188"/>
      <c r="X98" s="156" t="s">
        <v>104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105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1">
        <v>73</v>
      </c>
      <c r="B99" s="172" t="s">
        <v>264</v>
      </c>
      <c r="C99" s="180" t="s">
        <v>265</v>
      </c>
      <c r="D99" s="173" t="s">
        <v>144</v>
      </c>
      <c r="E99" s="174">
        <v>191</v>
      </c>
      <c r="F99" s="175"/>
      <c r="G99" s="187">
        <f t="shared" si="7"/>
        <v>0</v>
      </c>
      <c r="H99" s="175"/>
      <c r="I99" s="187">
        <f t="shared" si="8"/>
        <v>0</v>
      </c>
      <c r="J99" s="175"/>
      <c r="K99" s="187">
        <f t="shared" si="9"/>
        <v>0</v>
      </c>
      <c r="L99" s="187">
        <v>21</v>
      </c>
      <c r="M99" s="187">
        <f t="shared" si="10"/>
        <v>0</v>
      </c>
      <c r="N99" s="187">
        <v>3.0000000000000001E-5</v>
      </c>
      <c r="O99" s="187">
        <f t="shared" si="11"/>
        <v>0.01</v>
      </c>
      <c r="P99" s="187">
        <v>0</v>
      </c>
      <c r="Q99" s="187">
        <f t="shared" si="12"/>
        <v>0</v>
      </c>
      <c r="R99" s="187"/>
      <c r="S99" s="187" t="s">
        <v>103</v>
      </c>
      <c r="T99" s="187" t="s">
        <v>103</v>
      </c>
      <c r="U99" s="187">
        <v>0.13</v>
      </c>
      <c r="V99" s="187">
        <f t="shared" si="13"/>
        <v>24.83</v>
      </c>
      <c r="W99" s="188"/>
      <c r="X99" s="156" t="s">
        <v>104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105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71">
        <v>74</v>
      </c>
      <c r="B100" s="172" t="s">
        <v>264</v>
      </c>
      <c r="C100" s="180" t="s">
        <v>266</v>
      </c>
      <c r="D100" s="173" t="s">
        <v>144</v>
      </c>
      <c r="E100" s="174">
        <v>61</v>
      </c>
      <c r="F100" s="175"/>
      <c r="G100" s="187">
        <f t="shared" si="7"/>
        <v>0</v>
      </c>
      <c r="H100" s="175"/>
      <c r="I100" s="187">
        <f t="shared" si="8"/>
        <v>0</v>
      </c>
      <c r="J100" s="175"/>
      <c r="K100" s="187">
        <f t="shared" si="9"/>
        <v>0</v>
      </c>
      <c r="L100" s="187">
        <v>21</v>
      </c>
      <c r="M100" s="187">
        <f t="shared" si="10"/>
        <v>0</v>
      </c>
      <c r="N100" s="187">
        <v>6.0000000000000002E-5</v>
      </c>
      <c r="O100" s="187">
        <f t="shared" si="11"/>
        <v>0</v>
      </c>
      <c r="P100" s="187">
        <v>0</v>
      </c>
      <c r="Q100" s="187">
        <f t="shared" si="12"/>
        <v>0</v>
      </c>
      <c r="R100" s="187"/>
      <c r="S100" s="187" t="s">
        <v>103</v>
      </c>
      <c r="T100" s="187" t="s">
        <v>103</v>
      </c>
      <c r="U100" s="187">
        <v>0.13</v>
      </c>
      <c r="V100" s="187">
        <f t="shared" si="13"/>
        <v>7.93</v>
      </c>
      <c r="W100" s="188"/>
      <c r="X100" s="156" t="s">
        <v>104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105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1">
        <v>75</v>
      </c>
      <c r="B101" s="172" t="s">
        <v>264</v>
      </c>
      <c r="C101" s="180" t="s">
        <v>267</v>
      </c>
      <c r="D101" s="173" t="s">
        <v>144</v>
      </c>
      <c r="E101" s="174">
        <v>125</v>
      </c>
      <c r="F101" s="175"/>
      <c r="G101" s="187">
        <f t="shared" si="7"/>
        <v>0</v>
      </c>
      <c r="H101" s="175"/>
      <c r="I101" s="187">
        <f t="shared" si="8"/>
        <v>0</v>
      </c>
      <c r="J101" s="175"/>
      <c r="K101" s="187">
        <f t="shared" si="9"/>
        <v>0</v>
      </c>
      <c r="L101" s="187">
        <v>21</v>
      </c>
      <c r="M101" s="187">
        <f t="shared" si="10"/>
        <v>0</v>
      </c>
      <c r="N101" s="187">
        <v>5.0000000000000002E-5</v>
      </c>
      <c r="O101" s="187">
        <f t="shared" si="11"/>
        <v>0.01</v>
      </c>
      <c r="P101" s="187">
        <v>0</v>
      </c>
      <c r="Q101" s="187">
        <f t="shared" si="12"/>
        <v>0</v>
      </c>
      <c r="R101" s="187"/>
      <c r="S101" s="187" t="s">
        <v>103</v>
      </c>
      <c r="T101" s="187" t="s">
        <v>103</v>
      </c>
      <c r="U101" s="187">
        <v>0.14000000000000001</v>
      </c>
      <c r="V101" s="187">
        <f t="shared" si="13"/>
        <v>17.5</v>
      </c>
      <c r="W101" s="188"/>
      <c r="X101" s="156" t="s">
        <v>104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105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1">
        <v>76</v>
      </c>
      <c r="B102" s="172" t="s">
        <v>264</v>
      </c>
      <c r="C102" s="180" t="s">
        <v>268</v>
      </c>
      <c r="D102" s="173" t="s">
        <v>144</v>
      </c>
      <c r="E102" s="174">
        <v>53</v>
      </c>
      <c r="F102" s="175"/>
      <c r="G102" s="187">
        <f t="shared" si="7"/>
        <v>0</v>
      </c>
      <c r="H102" s="175"/>
      <c r="I102" s="187">
        <f t="shared" si="8"/>
        <v>0</v>
      </c>
      <c r="J102" s="175"/>
      <c r="K102" s="187">
        <f t="shared" si="9"/>
        <v>0</v>
      </c>
      <c r="L102" s="187">
        <v>21</v>
      </c>
      <c r="M102" s="187">
        <f t="shared" si="10"/>
        <v>0</v>
      </c>
      <c r="N102" s="187">
        <v>9.0000000000000006E-5</v>
      </c>
      <c r="O102" s="187">
        <f t="shared" si="11"/>
        <v>0</v>
      </c>
      <c r="P102" s="187">
        <v>0</v>
      </c>
      <c r="Q102" s="187">
        <f t="shared" si="12"/>
        <v>0</v>
      </c>
      <c r="R102" s="187"/>
      <c r="S102" s="187" t="s">
        <v>103</v>
      </c>
      <c r="T102" s="187" t="s">
        <v>103</v>
      </c>
      <c r="U102" s="187">
        <v>0.157</v>
      </c>
      <c r="V102" s="187">
        <f t="shared" si="13"/>
        <v>8.32</v>
      </c>
      <c r="W102" s="188"/>
      <c r="X102" s="156" t="s">
        <v>104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105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1">
        <v>77</v>
      </c>
      <c r="B103" s="172" t="s">
        <v>269</v>
      </c>
      <c r="C103" s="180" t="s">
        <v>270</v>
      </c>
      <c r="D103" s="173" t="s">
        <v>144</v>
      </c>
      <c r="E103" s="174">
        <v>100</v>
      </c>
      <c r="F103" s="175"/>
      <c r="G103" s="187">
        <f t="shared" si="7"/>
        <v>0</v>
      </c>
      <c r="H103" s="175"/>
      <c r="I103" s="187">
        <f t="shared" si="8"/>
        <v>0</v>
      </c>
      <c r="J103" s="175"/>
      <c r="K103" s="187">
        <f t="shared" si="9"/>
        <v>0</v>
      </c>
      <c r="L103" s="187">
        <v>21</v>
      </c>
      <c r="M103" s="187">
        <f t="shared" si="10"/>
        <v>0</v>
      </c>
      <c r="N103" s="187">
        <v>0</v>
      </c>
      <c r="O103" s="187">
        <f t="shared" si="11"/>
        <v>0</v>
      </c>
      <c r="P103" s="187">
        <v>4.9699999999999996E-3</v>
      </c>
      <c r="Q103" s="187">
        <f t="shared" si="12"/>
        <v>0.5</v>
      </c>
      <c r="R103" s="187"/>
      <c r="S103" s="187" t="s">
        <v>103</v>
      </c>
      <c r="T103" s="187" t="s">
        <v>103</v>
      </c>
      <c r="U103" s="187">
        <v>0.20399999999999999</v>
      </c>
      <c r="V103" s="187">
        <f t="shared" si="13"/>
        <v>20.399999999999999</v>
      </c>
      <c r="W103" s="188"/>
      <c r="X103" s="156" t="s">
        <v>104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105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1">
        <v>78</v>
      </c>
      <c r="B104" s="172" t="s">
        <v>271</v>
      </c>
      <c r="C104" s="180" t="s">
        <v>272</v>
      </c>
      <c r="D104" s="173" t="s">
        <v>171</v>
      </c>
      <c r="E104" s="174">
        <v>1</v>
      </c>
      <c r="F104" s="175"/>
      <c r="G104" s="187">
        <f t="shared" si="7"/>
        <v>0</v>
      </c>
      <c r="H104" s="175"/>
      <c r="I104" s="187">
        <f t="shared" si="8"/>
        <v>0</v>
      </c>
      <c r="J104" s="175"/>
      <c r="K104" s="187">
        <f t="shared" si="9"/>
        <v>0</v>
      </c>
      <c r="L104" s="187">
        <v>21</v>
      </c>
      <c r="M104" s="187">
        <f t="shared" si="10"/>
        <v>0</v>
      </c>
      <c r="N104" s="187">
        <v>1.0500000000000001E-2</v>
      </c>
      <c r="O104" s="187">
        <f t="shared" si="11"/>
        <v>0.01</v>
      </c>
      <c r="P104" s="187">
        <v>0</v>
      </c>
      <c r="Q104" s="187">
        <f t="shared" si="12"/>
        <v>0</v>
      </c>
      <c r="R104" s="187" t="s">
        <v>200</v>
      </c>
      <c r="S104" s="187" t="s">
        <v>103</v>
      </c>
      <c r="T104" s="187" t="s">
        <v>103</v>
      </c>
      <c r="U104" s="187">
        <v>0</v>
      </c>
      <c r="V104" s="187">
        <f t="shared" si="13"/>
        <v>0</v>
      </c>
      <c r="W104" s="188"/>
      <c r="X104" s="156" t="s">
        <v>194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195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1">
        <v>79</v>
      </c>
      <c r="B105" s="172" t="s">
        <v>273</v>
      </c>
      <c r="C105" s="180" t="s">
        <v>274</v>
      </c>
      <c r="D105" s="173" t="s">
        <v>171</v>
      </c>
      <c r="E105" s="174">
        <v>1</v>
      </c>
      <c r="F105" s="175"/>
      <c r="G105" s="187">
        <f t="shared" si="7"/>
        <v>0</v>
      </c>
      <c r="H105" s="175"/>
      <c r="I105" s="187">
        <f t="shared" si="8"/>
        <v>0</v>
      </c>
      <c r="J105" s="175"/>
      <c r="K105" s="187">
        <f t="shared" si="9"/>
        <v>0</v>
      </c>
      <c r="L105" s="187">
        <v>21</v>
      </c>
      <c r="M105" s="187">
        <f t="shared" si="10"/>
        <v>0</v>
      </c>
      <c r="N105" s="187">
        <v>0.03</v>
      </c>
      <c r="O105" s="187">
        <f t="shared" si="11"/>
        <v>0.03</v>
      </c>
      <c r="P105" s="187">
        <v>0</v>
      </c>
      <c r="Q105" s="187">
        <f t="shared" si="12"/>
        <v>0</v>
      </c>
      <c r="R105" s="187"/>
      <c r="S105" s="187" t="s">
        <v>103</v>
      </c>
      <c r="T105" s="187" t="s">
        <v>103</v>
      </c>
      <c r="U105" s="187">
        <v>1.6439999999999999</v>
      </c>
      <c r="V105" s="187">
        <f t="shared" si="13"/>
        <v>1.64</v>
      </c>
      <c r="W105" s="188"/>
      <c r="X105" s="156" t="s">
        <v>104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105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71">
        <v>80</v>
      </c>
      <c r="B106" s="172" t="s">
        <v>275</v>
      </c>
      <c r="C106" s="180" t="s">
        <v>276</v>
      </c>
      <c r="D106" s="173" t="s">
        <v>191</v>
      </c>
      <c r="E106" s="174">
        <v>1</v>
      </c>
      <c r="F106" s="175"/>
      <c r="G106" s="187">
        <f t="shared" si="7"/>
        <v>0</v>
      </c>
      <c r="H106" s="175"/>
      <c r="I106" s="187">
        <f t="shared" si="8"/>
        <v>0</v>
      </c>
      <c r="J106" s="175"/>
      <c r="K106" s="187">
        <f t="shared" si="9"/>
        <v>0</v>
      </c>
      <c r="L106" s="187">
        <v>21</v>
      </c>
      <c r="M106" s="187">
        <f t="shared" si="10"/>
        <v>0</v>
      </c>
      <c r="N106" s="187">
        <v>0</v>
      </c>
      <c r="O106" s="187">
        <f t="shared" si="11"/>
        <v>0</v>
      </c>
      <c r="P106" s="187">
        <v>0</v>
      </c>
      <c r="Q106" s="187">
        <f t="shared" si="12"/>
        <v>0</v>
      </c>
      <c r="R106" s="187"/>
      <c r="S106" s="187" t="s">
        <v>185</v>
      </c>
      <c r="T106" s="187" t="s">
        <v>277</v>
      </c>
      <c r="U106" s="187">
        <v>0</v>
      </c>
      <c r="V106" s="187">
        <f t="shared" si="13"/>
        <v>0</v>
      </c>
      <c r="W106" s="188"/>
      <c r="X106" s="156" t="s">
        <v>104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105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">
      <c r="A107" s="160" t="s">
        <v>98</v>
      </c>
      <c r="B107" s="161" t="s">
        <v>67</v>
      </c>
      <c r="C107" s="177" t="s">
        <v>68</v>
      </c>
      <c r="D107" s="162"/>
      <c r="E107" s="163"/>
      <c r="F107" s="189"/>
      <c r="G107" s="189">
        <f>SUMIF(AG108:AG126,"&lt;&gt;NOR",G108:G126)</f>
        <v>0</v>
      </c>
      <c r="H107" s="189"/>
      <c r="I107" s="189">
        <f>SUM(I108:I126)</f>
        <v>0</v>
      </c>
      <c r="J107" s="189"/>
      <c r="K107" s="189">
        <f>SUM(K108:K126)</f>
        <v>0</v>
      </c>
      <c r="L107" s="189"/>
      <c r="M107" s="189">
        <f>SUM(M108:M126)</f>
        <v>0</v>
      </c>
      <c r="N107" s="189"/>
      <c r="O107" s="189">
        <f>SUM(O108:O126)</f>
        <v>0.87000000000000011</v>
      </c>
      <c r="P107" s="189"/>
      <c r="Q107" s="189">
        <f>SUM(Q108:Q126)</f>
        <v>0.49</v>
      </c>
      <c r="R107" s="189"/>
      <c r="S107" s="189"/>
      <c r="T107" s="189"/>
      <c r="U107" s="189"/>
      <c r="V107" s="189">
        <f>SUM(V108:V126)</f>
        <v>101.23</v>
      </c>
      <c r="W107" s="190"/>
      <c r="X107" s="159"/>
      <c r="AG107" t="s">
        <v>99</v>
      </c>
    </row>
    <row r="108" spans="1:60" outlineLevel="1" x14ac:dyDescent="0.2">
      <c r="A108" s="171">
        <v>81</v>
      </c>
      <c r="B108" s="172" t="s">
        <v>278</v>
      </c>
      <c r="C108" s="180" t="s">
        <v>279</v>
      </c>
      <c r="D108" s="173" t="s">
        <v>191</v>
      </c>
      <c r="E108" s="174">
        <v>15</v>
      </c>
      <c r="F108" s="175"/>
      <c r="G108" s="187">
        <f t="shared" ref="G108:G126" si="14">ROUND(E108*F108,2)</f>
        <v>0</v>
      </c>
      <c r="H108" s="175"/>
      <c r="I108" s="187">
        <f t="shared" ref="I108:I126" si="15">ROUND(E108*H108,2)</f>
        <v>0</v>
      </c>
      <c r="J108" s="175"/>
      <c r="K108" s="187">
        <f t="shared" ref="K108:K126" si="16">ROUND(E108*J108,2)</f>
        <v>0</v>
      </c>
      <c r="L108" s="187">
        <v>21</v>
      </c>
      <c r="M108" s="187">
        <f t="shared" ref="M108:M126" si="17">G108*(1+L108/100)</f>
        <v>0</v>
      </c>
      <c r="N108" s="187">
        <v>1.772E-2</v>
      </c>
      <c r="O108" s="187">
        <f t="shared" ref="O108:O126" si="18">ROUND(E108*N108,2)</f>
        <v>0.27</v>
      </c>
      <c r="P108" s="187">
        <v>0</v>
      </c>
      <c r="Q108" s="187">
        <f t="shared" ref="Q108:Q126" si="19">ROUND(E108*P108,2)</f>
        <v>0</v>
      </c>
      <c r="R108" s="187"/>
      <c r="S108" s="187" t="s">
        <v>103</v>
      </c>
      <c r="T108" s="187" t="s">
        <v>103</v>
      </c>
      <c r="U108" s="187">
        <v>0.97299999999999998</v>
      </c>
      <c r="V108" s="187">
        <f t="shared" ref="V108:V126" si="20">ROUND(E108*U108,2)</f>
        <v>14.6</v>
      </c>
      <c r="W108" s="188"/>
      <c r="X108" s="156" t="s">
        <v>104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105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1">
        <v>82</v>
      </c>
      <c r="B109" s="172" t="s">
        <v>280</v>
      </c>
      <c r="C109" s="180" t="s">
        <v>281</v>
      </c>
      <c r="D109" s="173" t="s">
        <v>191</v>
      </c>
      <c r="E109" s="174">
        <v>1</v>
      </c>
      <c r="F109" s="175"/>
      <c r="G109" s="187">
        <f t="shared" si="14"/>
        <v>0</v>
      </c>
      <c r="H109" s="175"/>
      <c r="I109" s="187">
        <f t="shared" si="15"/>
        <v>0</v>
      </c>
      <c r="J109" s="175"/>
      <c r="K109" s="187">
        <f t="shared" si="16"/>
        <v>0</v>
      </c>
      <c r="L109" s="187">
        <v>21</v>
      </c>
      <c r="M109" s="187">
        <f t="shared" si="17"/>
        <v>0</v>
      </c>
      <c r="N109" s="187">
        <v>1.8890000000000001E-2</v>
      </c>
      <c r="O109" s="187">
        <f t="shared" si="18"/>
        <v>0.02</v>
      </c>
      <c r="P109" s="187">
        <v>0</v>
      </c>
      <c r="Q109" s="187">
        <f t="shared" si="19"/>
        <v>0</v>
      </c>
      <c r="R109" s="187"/>
      <c r="S109" s="187" t="s">
        <v>103</v>
      </c>
      <c r="T109" s="187" t="s">
        <v>103</v>
      </c>
      <c r="U109" s="187">
        <v>0.97299999999999998</v>
      </c>
      <c r="V109" s="187">
        <f t="shared" si="20"/>
        <v>0.97</v>
      </c>
      <c r="W109" s="188"/>
      <c r="X109" s="156" t="s">
        <v>104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105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1">
        <v>83</v>
      </c>
      <c r="B110" s="172" t="s">
        <v>282</v>
      </c>
      <c r="C110" s="180" t="s">
        <v>283</v>
      </c>
      <c r="D110" s="173" t="s">
        <v>191</v>
      </c>
      <c r="E110" s="174">
        <v>17</v>
      </c>
      <c r="F110" s="175"/>
      <c r="G110" s="187">
        <f t="shared" si="14"/>
        <v>0</v>
      </c>
      <c r="H110" s="175"/>
      <c r="I110" s="187">
        <f t="shared" si="15"/>
        <v>0</v>
      </c>
      <c r="J110" s="175"/>
      <c r="K110" s="187">
        <f t="shared" si="16"/>
        <v>0</v>
      </c>
      <c r="L110" s="187">
        <v>21</v>
      </c>
      <c r="M110" s="187">
        <f t="shared" si="17"/>
        <v>0</v>
      </c>
      <c r="N110" s="187">
        <v>1.401E-2</v>
      </c>
      <c r="O110" s="187">
        <f t="shared" si="18"/>
        <v>0.24</v>
      </c>
      <c r="P110" s="187">
        <v>0</v>
      </c>
      <c r="Q110" s="187">
        <f t="shared" si="19"/>
        <v>0</v>
      </c>
      <c r="R110" s="187"/>
      <c r="S110" s="187" t="s">
        <v>103</v>
      </c>
      <c r="T110" s="187" t="s">
        <v>103</v>
      </c>
      <c r="U110" s="187">
        <v>1.1890000000000001</v>
      </c>
      <c r="V110" s="187">
        <f t="shared" si="20"/>
        <v>20.21</v>
      </c>
      <c r="W110" s="188"/>
      <c r="X110" s="156" t="s">
        <v>104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105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1">
        <v>84</v>
      </c>
      <c r="B111" s="172" t="s">
        <v>284</v>
      </c>
      <c r="C111" s="180" t="s">
        <v>285</v>
      </c>
      <c r="D111" s="173" t="s">
        <v>191</v>
      </c>
      <c r="E111" s="174">
        <v>1</v>
      </c>
      <c r="F111" s="175"/>
      <c r="G111" s="187">
        <f t="shared" si="14"/>
        <v>0</v>
      </c>
      <c r="H111" s="175"/>
      <c r="I111" s="187">
        <f t="shared" si="15"/>
        <v>0</v>
      </c>
      <c r="J111" s="175"/>
      <c r="K111" s="187">
        <f t="shared" si="16"/>
        <v>0</v>
      </c>
      <c r="L111" s="187">
        <v>21</v>
      </c>
      <c r="M111" s="187">
        <f t="shared" si="17"/>
        <v>0</v>
      </c>
      <c r="N111" s="187">
        <v>1.7010000000000001E-2</v>
      </c>
      <c r="O111" s="187">
        <f t="shared" si="18"/>
        <v>0.02</v>
      </c>
      <c r="P111" s="187">
        <v>0</v>
      </c>
      <c r="Q111" s="187">
        <f t="shared" si="19"/>
        <v>0</v>
      </c>
      <c r="R111" s="187"/>
      <c r="S111" s="187" t="s">
        <v>103</v>
      </c>
      <c r="T111" s="187" t="s">
        <v>103</v>
      </c>
      <c r="U111" s="187">
        <v>1.2529999999999999</v>
      </c>
      <c r="V111" s="187">
        <f t="shared" si="20"/>
        <v>1.25</v>
      </c>
      <c r="W111" s="188"/>
      <c r="X111" s="156" t="s">
        <v>104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105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71">
        <v>85</v>
      </c>
      <c r="B112" s="172" t="s">
        <v>286</v>
      </c>
      <c r="C112" s="180" t="s">
        <v>287</v>
      </c>
      <c r="D112" s="173" t="s">
        <v>191</v>
      </c>
      <c r="E112" s="174">
        <v>5</v>
      </c>
      <c r="F112" s="175"/>
      <c r="G112" s="187">
        <f t="shared" si="14"/>
        <v>0</v>
      </c>
      <c r="H112" s="175"/>
      <c r="I112" s="187">
        <f t="shared" si="15"/>
        <v>0</v>
      </c>
      <c r="J112" s="175"/>
      <c r="K112" s="187">
        <f t="shared" si="16"/>
        <v>0</v>
      </c>
      <c r="L112" s="187">
        <v>21</v>
      </c>
      <c r="M112" s="187">
        <f t="shared" si="17"/>
        <v>0</v>
      </c>
      <c r="N112" s="187">
        <v>2.0549999999999999E-2</v>
      </c>
      <c r="O112" s="187">
        <f t="shared" si="18"/>
        <v>0.1</v>
      </c>
      <c r="P112" s="187">
        <v>0</v>
      </c>
      <c r="Q112" s="187">
        <f t="shared" si="19"/>
        <v>0</v>
      </c>
      <c r="R112" s="187"/>
      <c r="S112" s="187" t="s">
        <v>103</v>
      </c>
      <c r="T112" s="187" t="s">
        <v>103</v>
      </c>
      <c r="U112" s="187">
        <v>0.95499999999999996</v>
      </c>
      <c r="V112" s="187">
        <f t="shared" si="20"/>
        <v>4.78</v>
      </c>
      <c r="W112" s="188"/>
      <c r="X112" s="156" t="s">
        <v>104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105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71">
        <v>86</v>
      </c>
      <c r="B113" s="172" t="s">
        <v>288</v>
      </c>
      <c r="C113" s="180" t="s">
        <v>289</v>
      </c>
      <c r="D113" s="173" t="s">
        <v>191</v>
      </c>
      <c r="E113" s="174">
        <v>3</v>
      </c>
      <c r="F113" s="175"/>
      <c r="G113" s="187">
        <f t="shared" si="14"/>
        <v>0</v>
      </c>
      <c r="H113" s="175"/>
      <c r="I113" s="187">
        <f t="shared" si="15"/>
        <v>0</v>
      </c>
      <c r="J113" s="175"/>
      <c r="K113" s="187">
        <f t="shared" si="16"/>
        <v>0</v>
      </c>
      <c r="L113" s="187">
        <v>21</v>
      </c>
      <c r="M113" s="187">
        <f t="shared" si="17"/>
        <v>0</v>
      </c>
      <c r="N113" s="187">
        <v>1.444E-2</v>
      </c>
      <c r="O113" s="187">
        <f t="shared" si="18"/>
        <v>0.04</v>
      </c>
      <c r="P113" s="187">
        <v>0</v>
      </c>
      <c r="Q113" s="187">
        <f t="shared" si="19"/>
        <v>0</v>
      </c>
      <c r="R113" s="187"/>
      <c r="S113" s="187" t="s">
        <v>103</v>
      </c>
      <c r="T113" s="187" t="s">
        <v>103</v>
      </c>
      <c r="U113" s="187">
        <v>1.25</v>
      </c>
      <c r="V113" s="187">
        <f t="shared" si="20"/>
        <v>3.75</v>
      </c>
      <c r="W113" s="188"/>
      <c r="X113" s="156" t="s">
        <v>104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105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1">
        <v>87</v>
      </c>
      <c r="B114" s="172" t="s">
        <v>290</v>
      </c>
      <c r="C114" s="180" t="s">
        <v>291</v>
      </c>
      <c r="D114" s="173" t="s">
        <v>171</v>
      </c>
      <c r="E114" s="174">
        <v>17</v>
      </c>
      <c r="F114" s="175"/>
      <c r="G114" s="187">
        <f t="shared" si="14"/>
        <v>0</v>
      </c>
      <c r="H114" s="175"/>
      <c r="I114" s="187">
        <f t="shared" si="15"/>
        <v>0</v>
      </c>
      <c r="J114" s="175"/>
      <c r="K114" s="187">
        <f t="shared" si="16"/>
        <v>0</v>
      </c>
      <c r="L114" s="187">
        <v>21</v>
      </c>
      <c r="M114" s="187">
        <f t="shared" si="17"/>
        <v>0</v>
      </c>
      <c r="N114" s="187">
        <v>8.4999999999999995E-4</v>
      </c>
      <c r="O114" s="187">
        <f t="shared" si="18"/>
        <v>0.01</v>
      </c>
      <c r="P114" s="187">
        <v>0</v>
      </c>
      <c r="Q114" s="187">
        <f t="shared" si="19"/>
        <v>0</v>
      </c>
      <c r="R114" s="187"/>
      <c r="S114" s="187" t="s">
        <v>103</v>
      </c>
      <c r="T114" s="187" t="s">
        <v>103</v>
      </c>
      <c r="U114" s="187">
        <v>0.48499999999999999</v>
      </c>
      <c r="V114" s="187">
        <f t="shared" si="20"/>
        <v>8.25</v>
      </c>
      <c r="W114" s="188"/>
      <c r="X114" s="156" t="s">
        <v>104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105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1">
        <v>88</v>
      </c>
      <c r="B115" s="172" t="s">
        <v>292</v>
      </c>
      <c r="C115" s="180" t="s">
        <v>293</v>
      </c>
      <c r="D115" s="173" t="s">
        <v>171</v>
      </c>
      <c r="E115" s="174">
        <v>3</v>
      </c>
      <c r="F115" s="175"/>
      <c r="G115" s="187">
        <f t="shared" si="14"/>
        <v>0</v>
      </c>
      <c r="H115" s="175"/>
      <c r="I115" s="187">
        <f t="shared" si="15"/>
        <v>0</v>
      </c>
      <c r="J115" s="175"/>
      <c r="K115" s="187">
        <f t="shared" si="16"/>
        <v>0</v>
      </c>
      <c r="L115" s="187">
        <v>21</v>
      </c>
      <c r="M115" s="187">
        <f t="shared" si="17"/>
        <v>0</v>
      </c>
      <c r="N115" s="187">
        <v>1.64E-3</v>
      </c>
      <c r="O115" s="187">
        <f t="shared" si="18"/>
        <v>0</v>
      </c>
      <c r="P115" s="187">
        <v>0</v>
      </c>
      <c r="Q115" s="187">
        <f t="shared" si="19"/>
        <v>0</v>
      </c>
      <c r="R115" s="187"/>
      <c r="S115" s="187" t="s">
        <v>103</v>
      </c>
      <c r="T115" s="187" t="s">
        <v>103</v>
      </c>
      <c r="U115" s="187">
        <v>0.48</v>
      </c>
      <c r="V115" s="187">
        <f t="shared" si="20"/>
        <v>1.44</v>
      </c>
      <c r="W115" s="188"/>
      <c r="X115" s="156" t="s">
        <v>104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105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71">
        <v>89</v>
      </c>
      <c r="B116" s="172" t="s">
        <v>294</v>
      </c>
      <c r="C116" s="180" t="s">
        <v>295</v>
      </c>
      <c r="D116" s="173" t="s">
        <v>171</v>
      </c>
      <c r="E116" s="174">
        <v>3</v>
      </c>
      <c r="F116" s="175"/>
      <c r="G116" s="187">
        <f t="shared" si="14"/>
        <v>0</v>
      </c>
      <c r="H116" s="175"/>
      <c r="I116" s="187">
        <f t="shared" si="15"/>
        <v>0</v>
      </c>
      <c r="J116" s="175"/>
      <c r="K116" s="187">
        <f t="shared" si="16"/>
        <v>0</v>
      </c>
      <c r="L116" s="187">
        <v>21</v>
      </c>
      <c r="M116" s="187">
        <f t="shared" si="17"/>
        <v>0</v>
      </c>
      <c r="N116" s="187">
        <v>1.72E-3</v>
      </c>
      <c r="O116" s="187">
        <f t="shared" si="18"/>
        <v>0.01</v>
      </c>
      <c r="P116" s="187">
        <v>0</v>
      </c>
      <c r="Q116" s="187">
        <f t="shared" si="19"/>
        <v>0</v>
      </c>
      <c r="R116" s="187"/>
      <c r="S116" s="187" t="s">
        <v>103</v>
      </c>
      <c r="T116" s="187" t="s">
        <v>103</v>
      </c>
      <c r="U116" s="187">
        <v>0.47599999999999998</v>
      </c>
      <c r="V116" s="187">
        <f t="shared" si="20"/>
        <v>1.43</v>
      </c>
      <c r="W116" s="188"/>
      <c r="X116" s="156" t="s">
        <v>104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105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1">
        <v>90</v>
      </c>
      <c r="B117" s="172" t="s">
        <v>296</v>
      </c>
      <c r="C117" s="180" t="s">
        <v>297</v>
      </c>
      <c r="D117" s="173" t="s">
        <v>191</v>
      </c>
      <c r="E117" s="174">
        <v>36</v>
      </c>
      <c r="F117" s="175"/>
      <c r="G117" s="187">
        <f t="shared" si="14"/>
        <v>0</v>
      </c>
      <c r="H117" s="175"/>
      <c r="I117" s="187">
        <f t="shared" si="15"/>
        <v>0</v>
      </c>
      <c r="J117" s="175"/>
      <c r="K117" s="187">
        <f t="shared" si="16"/>
        <v>0</v>
      </c>
      <c r="L117" s="187">
        <v>21</v>
      </c>
      <c r="M117" s="187">
        <f t="shared" si="17"/>
        <v>0</v>
      </c>
      <c r="N117" s="187">
        <v>2.4000000000000001E-4</v>
      </c>
      <c r="O117" s="187">
        <f t="shared" si="18"/>
        <v>0.01</v>
      </c>
      <c r="P117" s="187">
        <v>0</v>
      </c>
      <c r="Q117" s="187">
        <f t="shared" si="19"/>
        <v>0</v>
      </c>
      <c r="R117" s="187"/>
      <c r="S117" s="187" t="s">
        <v>103</v>
      </c>
      <c r="T117" s="187" t="s">
        <v>103</v>
      </c>
      <c r="U117" s="187">
        <v>0.12</v>
      </c>
      <c r="V117" s="187">
        <f t="shared" si="20"/>
        <v>4.32</v>
      </c>
      <c r="W117" s="188"/>
      <c r="X117" s="156" t="s">
        <v>104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105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1" x14ac:dyDescent="0.2">
      <c r="A118" s="171">
        <v>91</v>
      </c>
      <c r="B118" s="172" t="s">
        <v>298</v>
      </c>
      <c r="C118" s="180" t="s">
        <v>299</v>
      </c>
      <c r="D118" s="173" t="s">
        <v>171</v>
      </c>
      <c r="E118" s="174">
        <v>3</v>
      </c>
      <c r="F118" s="175"/>
      <c r="G118" s="187">
        <f t="shared" si="14"/>
        <v>0</v>
      </c>
      <c r="H118" s="175"/>
      <c r="I118" s="187">
        <f t="shared" si="15"/>
        <v>0</v>
      </c>
      <c r="J118" s="175"/>
      <c r="K118" s="187">
        <f t="shared" si="16"/>
        <v>0</v>
      </c>
      <c r="L118" s="187">
        <v>21</v>
      </c>
      <c r="M118" s="187">
        <f t="shared" si="17"/>
        <v>0</v>
      </c>
      <c r="N118" s="187">
        <v>2.7999999999999998E-4</v>
      </c>
      <c r="O118" s="187">
        <f t="shared" si="18"/>
        <v>0</v>
      </c>
      <c r="P118" s="187">
        <v>0</v>
      </c>
      <c r="Q118" s="187">
        <f t="shared" si="19"/>
        <v>0</v>
      </c>
      <c r="R118" s="187"/>
      <c r="S118" s="187" t="s">
        <v>103</v>
      </c>
      <c r="T118" s="187" t="s">
        <v>103</v>
      </c>
      <c r="U118" s="187">
        <v>0.25</v>
      </c>
      <c r="V118" s="187">
        <f t="shared" si="20"/>
        <v>0.75</v>
      </c>
      <c r="W118" s="188"/>
      <c r="X118" s="156" t="s">
        <v>104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105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1">
        <v>92</v>
      </c>
      <c r="B119" s="172" t="s">
        <v>300</v>
      </c>
      <c r="C119" s="180" t="s">
        <v>301</v>
      </c>
      <c r="D119" s="173" t="s">
        <v>171</v>
      </c>
      <c r="E119" s="174">
        <v>8</v>
      </c>
      <c r="F119" s="175"/>
      <c r="G119" s="187">
        <f t="shared" si="14"/>
        <v>0</v>
      </c>
      <c r="H119" s="175"/>
      <c r="I119" s="187">
        <f t="shared" si="15"/>
        <v>0</v>
      </c>
      <c r="J119" s="175"/>
      <c r="K119" s="187">
        <f t="shared" si="16"/>
        <v>0</v>
      </c>
      <c r="L119" s="187">
        <v>21</v>
      </c>
      <c r="M119" s="187">
        <f t="shared" si="17"/>
        <v>0</v>
      </c>
      <c r="N119" s="187">
        <v>6.9999999999999999E-4</v>
      </c>
      <c r="O119" s="187">
        <f t="shared" si="18"/>
        <v>0.01</v>
      </c>
      <c r="P119" s="187">
        <v>0</v>
      </c>
      <c r="Q119" s="187">
        <f t="shared" si="19"/>
        <v>0</v>
      </c>
      <c r="R119" s="187"/>
      <c r="S119" s="187" t="s">
        <v>103</v>
      </c>
      <c r="T119" s="187" t="s">
        <v>103</v>
      </c>
      <c r="U119" s="187">
        <v>0.2</v>
      </c>
      <c r="V119" s="187">
        <f t="shared" si="20"/>
        <v>1.6</v>
      </c>
      <c r="W119" s="188"/>
      <c r="X119" s="156" t="s">
        <v>104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105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1" x14ac:dyDescent="0.2">
      <c r="A120" s="171">
        <v>93</v>
      </c>
      <c r="B120" s="172" t="s">
        <v>302</v>
      </c>
      <c r="C120" s="180" t="s">
        <v>303</v>
      </c>
      <c r="D120" s="173" t="s">
        <v>191</v>
      </c>
      <c r="E120" s="174">
        <v>16</v>
      </c>
      <c r="F120" s="175"/>
      <c r="G120" s="187">
        <f t="shared" si="14"/>
        <v>0</v>
      </c>
      <c r="H120" s="175"/>
      <c r="I120" s="187">
        <f t="shared" si="15"/>
        <v>0</v>
      </c>
      <c r="J120" s="175"/>
      <c r="K120" s="187">
        <f t="shared" si="16"/>
        <v>0</v>
      </c>
      <c r="L120" s="187">
        <v>21</v>
      </c>
      <c r="M120" s="187">
        <f t="shared" si="17"/>
        <v>0</v>
      </c>
      <c r="N120" s="187">
        <v>8.9999999999999993E-3</v>
      </c>
      <c r="O120" s="187">
        <f t="shared" si="18"/>
        <v>0.14000000000000001</v>
      </c>
      <c r="P120" s="187">
        <v>0</v>
      </c>
      <c r="Q120" s="187">
        <f t="shared" si="19"/>
        <v>0</v>
      </c>
      <c r="R120" s="187"/>
      <c r="S120" s="187" t="s">
        <v>103</v>
      </c>
      <c r="T120" s="187" t="s">
        <v>103</v>
      </c>
      <c r="U120" s="187">
        <v>1.77</v>
      </c>
      <c r="V120" s="187">
        <f t="shared" si="20"/>
        <v>28.32</v>
      </c>
      <c r="W120" s="188"/>
      <c r="X120" s="156" t="s">
        <v>104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105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22.5" outlineLevel="1" x14ac:dyDescent="0.2">
      <c r="A121" s="171">
        <v>94</v>
      </c>
      <c r="B121" s="172" t="s">
        <v>304</v>
      </c>
      <c r="C121" s="180" t="s">
        <v>376</v>
      </c>
      <c r="D121" s="173" t="s">
        <v>191</v>
      </c>
      <c r="E121" s="174">
        <v>1</v>
      </c>
      <c r="F121" s="175"/>
      <c r="G121" s="187">
        <f t="shared" si="14"/>
        <v>0</v>
      </c>
      <c r="H121" s="175"/>
      <c r="I121" s="187">
        <f t="shared" si="15"/>
        <v>0</v>
      </c>
      <c r="J121" s="175"/>
      <c r="K121" s="187">
        <f t="shared" si="16"/>
        <v>0</v>
      </c>
      <c r="L121" s="187">
        <v>21</v>
      </c>
      <c r="M121" s="187">
        <f t="shared" si="17"/>
        <v>0</v>
      </c>
      <c r="N121" s="187">
        <v>4.3699999999999998E-3</v>
      </c>
      <c r="O121" s="187">
        <f t="shared" si="18"/>
        <v>0</v>
      </c>
      <c r="P121" s="187">
        <v>0</v>
      </c>
      <c r="Q121" s="187">
        <f t="shared" si="19"/>
        <v>0</v>
      </c>
      <c r="R121" s="187"/>
      <c r="S121" s="187" t="s">
        <v>103</v>
      </c>
      <c r="T121" s="187" t="s">
        <v>103</v>
      </c>
      <c r="U121" s="187">
        <v>0.50700000000000001</v>
      </c>
      <c r="V121" s="187">
        <f t="shared" si="20"/>
        <v>0.51</v>
      </c>
      <c r="W121" s="188"/>
      <c r="X121" s="156" t="s">
        <v>104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105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1">
        <v>95</v>
      </c>
      <c r="B122" s="172" t="s">
        <v>305</v>
      </c>
      <c r="C122" s="180" t="s">
        <v>306</v>
      </c>
      <c r="D122" s="173" t="s">
        <v>191</v>
      </c>
      <c r="E122" s="174">
        <v>8</v>
      </c>
      <c r="F122" s="175"/>
      <c r="G122" s="187">
        <f t="shared" si="14"/>
        <v>0</v>
      </c>
      <c r="H122" s="175"/>
      <c r="I122" s="187">
        <f t="shared" si="15"/>
        <v>0</v>
      </c>
      <c r="J122" s="175"/>
      <c r="K122" s="187">
        <f t="shared" si="16"/>
        <v>0</v>
      </c>
      <c r="L122" s="187">
        <v>21</v>
      </c>
      <c r="M122" s="187">
        <f t="shared" si="17"/>
        <v>0</v>
      </c>
      <c r="N122" s="187">
        <v>0</v>
      </c>
      <c r="O122" s="187">
        <f t="shared" si="18"/>
        <v>0</v>
      </c>
      <c r="P122" s="187">
        <v>3.4200000000000001E-2</v>
      </c>
      <c r="Q122" s="187">
        <f t="shared" si="19"/>
        <v>0.27</v>
      </c>
      <c r="R122" s="187"/>
      <c r="S122" s="187" t="s">
        <v>103</v>
      </c>
      <c r="T122" s="187" t="s">
        <v>103</v>
      </c>
      <c r="U122" s="187">
        <v>0.46500000000000002</v>
      </c>
      <c r="V122" s="187">
        <f t="shared" si="20"/>
        <v>3.72</v>
      </c>
      <c r="W122" s="188"/>
      <c r="X122" s="156" t="s">
        <v>104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105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1">
        <v>96</v>
      </c>
      <c r="B123" s="172" t="s">
        <v>307</v>
      </c>
      <c r="C123" s="180" t="s">
        <v>308</v>
      </c>
      <c r="D123" s="173" t="s">
        <v>191</v>
      </c>
      <c r="E123" s="174">
        <v>6</v>
      </c>
      <c r="F123" s="175"/>
      <c r="G123" s="187">
        <f t="shared" si="14"/>
        <v>0</v>
      </c>
      <c r="H123" s="175"/>
      <c r="I123" s="187">
        <f t="shared" si="15"/>
        <v>0</v>
      </c>
      <c r="J123" s="175"/>
      <c r="K123" s="187">
        <f t="shared" si="16"/>
        <v>0</v>
      </c>
      <c r="L123" s="187">
        <v>21</v>
      </c>
      <c r="M123" s="187">
        <f t="shared" si="17"/>
        <v>0</v>
      </c>
      <c r="N123" s="187">
        <v>0</v>
      </c>
      <c r="O123" s="187">
        <f t="shared" si="18"/>
        <v>0</v>
      </c>
      <c r="P123" s="187">
        <v>1.9460000000000002E-2</v>
      </c>
      <c r="Q123" s="187">
        <f t="shared" si="19"/>
        <v>0.12</v>
      </c>
      <c r="R123" s="187"/>
      <c r="S123" s="187" t="s">
        <v>103</v>
      </c>
      <c r="T123" s="187" t="s">
        <v>103</v>
      </c>
      <c r="U123" s="187">
        <v>0.38200000000000001</v>
      </c>
      <c r="V123" s="187">
        <f t="shared" si="20"/>
        <v>2.29</v>
      </c>
      <c r="W123" s="188"/>
      <c r="X123" s="156" t="s">
        <v>104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105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1">
        <v>97</v>
      </c>
      <c r="B124" s="172" t="s">
        <v>309</v>
      </c>
      <c r="C124" s="180" t="s">
        <v>310</v>
      </c>
      <c r="D124" s="173" t="s">
        <v>191</v>
      </c>
      <c r="E124" s="174">
        <v>6</v>
      </c>
      <c r="F124" s="175"/>
      <c r="G124" s="187">
        <f t="shared" si="14"/>
        <v>0</v>
      </c>
      <c r="H124" s="175"/>
      <c r="I124" s="187">
        <f t="shared" si="15"/>
        <v>0</v>
      </c>
      <c r="J124" s="175"/>
      <c r="K124" s="187">
        <f t="shared" si="16"/>
        <v>0</v>
      </c>
      <c r="L124" s="187">
        <v>21</v>
      </c>
      <c r="M124" s="187">
        <f t="shared" si="17"/>
        <v>0</v>
      </c>
      <c r="N124" s="187">
        <v>0</v>
      </c>
      <c r="O124" s="187">
        <f t="shared" si="18"/>
        <v>0</v>
      </c>
      <c r="P124" s="187">
        <v>8.5999999999999998E-4</v>
      </c>
      <c r="Q124" s="187">
        <f t="shared" si="19"/>
        <v>0.01</v>
      </c>
      <c r="R124" s="187"/>
      <c r="S124" s="187" t="s">
        <v>103</v>
      </c>
      <c r="T124" s="187" t="s">
        <v>103</v>
      </c>
      <c r="U124" s="187">
        <v>0.222</v>
      </c>
      <c r="V124" s="187">
        <f t="shared" si="20"/>
        <v>1.33</v>
      </c>
      <c r="W124" s="188"/>
      <c r="X124" s="156" t="s">
        <v>104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105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1">
        <v>98</v>
      </c>
      <c r="B125" s="172" t="s">
        <v>311</v>
      </c>
      <c r="C125" s="180" t="s">
        <v>312</v>
      </c>
      <c r="D125" s="173" t="s">
        <v>191</v>
      </c>
      <c r="E125" s="174">
        <v>5</v>
      </c>
      <c r="F125" s="175"/>
      <c r="G125" s="187">
        <f t="shared" si="14"/>
        <v>0</v>
      </c>
      <c r="H125" s="175"/>
      <c r="I125" s="187">
        <f t="shared" si="15"/>
        <v>0</v>
      </c>
      <c r="J125" s="175"/>
      <c r="K125" s="187">
        <f t="shared" si="16"/>
        <v>0</v>
      </c>
      <c r="L125" s="187">
        <v>21</v>
      </c>
      <c r="M125" s="187">
        <f t="shared" si="17"/>
        <v>0</v>
      </c>
      <c r="N125" s="187">
        <v>0</v>
      </c>
      <c r="O125" s="187">
        <f t="shared" si="18"/>
        <v>0</v>
      </c>
      <c r="P125" s="187">
        <v>1.107E-2</v>
      </c>
      <c r="Q125" s="187">
        <f t="shared" si="19"/>
        <v>0.06</v>
      </c>
      <c r="R125" s="187"/>
      <c r="S125" s="187" t="s">
        <v>103</v>
      </c>
      <c r="T125" s="187" t="s">
        <v>103</v>
      </c>
      <c r="U125" s="187">
        <v>0.22700000000000001</v>
      </c>
      <c r="V125" s="187">
        <f t="shared" si="20"/>
        <v>1.1399999999999999</v>
      </c>
      <c r="W125" s="188"/>
      <c r="X125" s="156" t="s">
        <v>104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105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66">
        <v>99</v>
      </c>
      <c r="B126" s="167" t="s">
        <v>313</v>
      </c>
      <c r="C126" s="178" t="s">
        <v>314</v>
      </c>
      <c r="D126" s="168" t="s">
        <v>191</v>
      </c>
      <c r="E126" s="169">
        <v>1</v>
      </c>
      <c r="F126" s="170"/>
      <c r="G126" s="184">
        <f t="shared" si="14"/>
        <v>0</v>
      </c>
      <c r="H126" s="170"/>
      <c r="I126" s="184">
        <f t="shared" si="15"/>
        <v>0</v>
      </c>
      <c r="J126" s="170"/>
      <c r="K126" s="184">
        <f t="shared" si="16"/>
        <v>0</v>
      </c>
      <c r="L126" s="184">
        <v>21</v>
      </c>
      <c r="M126" s="184">
        <f t="shared" si="17"/>
        <v>0</v>
      </c>
      <c r="N126" s="184">
        <v>0</v>
      </c>
      <c r="O126" s="184">
        <f t="shared" si="18"/>
        <v>0</v>
      </c>
      <c r="P126" s="184">
        <v>3.4700000000000002E-2</v>
      </c>
      <c r="Q126" s="184">
        <f t="shared" si="19"/>
        <v>0.03</v>
      </c>
      <c r="R126" s="184"/>
      <c r="S126" s="184" t="s">
        <v>103</v>
      </c>
      <c r="T126" s="184" t="s">
        <v>103</v>
      </c>
      <c r="U126" s="184">
        <v>0.56899999999999995</v>
      </c>
      <c r="V126" s="184">
        <f t="shared" si="20"/>
        <v>0.56999999999999995</v>
      </c>
      <c r="W126" s="185"/>
      <c r="X126" s="156" t="s">
        <v>104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105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x14ac:dyDescent="0.2">
      <c r="A127" s="3"/>
      <c r="B127" s="4"/>
      <c r="C127" s="181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v>15</v>
      </c>
      <c r="AF127">
        <v>21</v>
      </c>
      <c r="AG127" t="s">
        <v>85</v>
      </c>
    </row>
    <row r="128" spans="1:60" x14ac:dyDescent="0.2">
      <c r="A128" s="150"/>
      <c r="B128" s="151" t="s">
        <v>30</v>
      </c>
      <c r="C128" s="182"/>
      <c r="D128" s="152"/>
      <c r="E128" s="153"/>
      <c r="F128" s="153"/>
      <c r="G128" s="176">
        <f>G8+G39+G71+G107</f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f>SUMIF(L7:L126,AE127,G7:G126)</f>
        <v>0</v>
      </c>
      <c r="AF128">
        <f>SUMIF(L7:L126,AF127,G7:G126)</f>
        <v>0</v>
      </c>
      <c r="AG128" t="s">
        <v>315</v>
      </c>
    </row>
    <row r="129" spans="1:33" x14ac:dyDescent="0.2">
      <c r="A129" s="3"/>
      <c r="B129" s="4"/>
      <c r="C129" s="181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3"/>
      <c r="B130" s="4"/>
      <c r="C130" s="181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69" t="s">
        <v>316</v>
      </c>
      <c r="B131" s="269"/>
      <c r="C131" s="270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G132" t="s">
        <v>317</v>
      </c>
    </row>
    <row r="133" spans="1:33" x14ac:dyDescent="0.2">
      <c r="A133" s="254"/>
      <c r="B133" s="255"/>
      <c r="C133" s="256"/>
      <c r="D133" s="255"/>
      <c r="E133" s="255"/>
      <c r="F133" s="255"/>
      <c r="G133" s="257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254"/>
      <c r="B134" s="255"/>
      <c r="C134" s="256"/>
      <c r="D134" s="255"/>
      <c r="E134" s="255"/>
      <c r="F134" s="255"/>
      <c r="G134" s="25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254"/>
      <c r="B135" s="255"/>
      <c r="C135" s="256"/>
      <c r="D135" s="255"/>
      <c r="E135" s="255"/>
      <c r="F135" s="255"/>
      <c r="G135" s="25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A136" s="258"/>
      <c r="B136" s="259"/>
      <c r="C136" s="260"/>
      <c r="D136" s="259"/>
      <c r="E136" s="259"/>
      <c r="F136" s="259"/>
      <c r="G136" s="261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33" x14ac:dyDescent="0.2">
      <c r="A137" s="3"/>
      <c r="B137" s="4"/>
      <c r="C137" s="181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33" x14ac:dyDescent="0.2">
      <c r="C138" s="183"/>
      <c r="D138" s="10"/>
      <c r="AG138" t="s">
        <v>318</v>
      </c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C" sheet="1" objects="1" scenarios="1" formatCells="0" formatColumns="0"/>
  <mergeCells count="6">
    <mergeCell ref="A132:G136"/>
    <mergeCell ref="A1:G1"/>
    <mergeCell ref="C2:G2"/>
    <mergeCell ref="C3:G3"/>
    <mergeCell ref="C4:G4"/>
    <mergeCell ref="A131:C13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26" sqref="F26:G26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2" width="0" hidden="1" customWidth="1"/>
    <col min="2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G1" t="s">
        <v>73</v>
      </c>
    </row>
    <row r="2" spans="1:60" ht="24.95" customHeight="1" x14ac:dyDescent="0.2">
      <c r="A2" s="139" t="s">
        <v>7</v>
      </c>
      <c r="B2" s="49" t="s">
        <v>43</v>
      </c>
      <c r="C2" s="263" t="s">
        <v>44</v>
      </c>
      <c r="D2" s="264"/>
      <c r="E2" s="264"/>
      <c r="F2" s="264"/>
      <c r="G2" s="265"/>
      <c r="AG2" t="s">
        <v>74</v>
      </c>
    </row>
    <row r="3" spans="1:60" ht="24.95" customHeight="1" x14ac:dyDescent="0.2">
      <c r="A3" s="139" t="s">
        <v>8</v>
      </c>
      <c r="B3" s="49" t="s">
        <v>46</v>
      </c>
      <c r="C3" s="263" t="s">
        <v>47</v>
      </c>
      <c r="D3" s="264"/>
      <c r="E3" s="264"/>
      <c r="F3" s="264"/>
      <c r="G3" s="265"/>
      <c r="AC3" s="121" t="s">
        <v>74</v>
      </c>
      <c r="AG3" t="s">
        <v>75</v>
      </c>
    </row>
    <row r="4" spans="1:60" ht="24.95" customHeight="1" x14ac:dyDescent="0.2">
      <c r="A4" s="140" t="s">
        <v>9</v>
      </c>
      <c r="B4" s="141" t="s">
        <v>50</v>
      </c>
      <c r="C4" s="266" t="s">
        <v>51</v>
      </c>
      <c r="D4" s="267"/>
      <c r="E4" s="267"/>
      <c r="F4" s="267"/>
      <c r="G4" s="268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30</v>
      </c>
      <c r="H6" s="146" t="s">
        <v>31</v>
      </c>
      <c r="I6" s="146" t="s">
        <v>83</v>
      </c>
      <c r="J6" s="146" t="s">
        <v>32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98</v>
      </c>
      <c r="B8" s="161" t="s">
        <v>59</v>
      </c>
      <c r="C8" s="177" t="s">
        <v>60</v>
      </c>
      <c r="D8" s="162"/>
      <c r="E8" s="163"/>
      <c r="F8" s="189"/>
      <c r="G8" s="189">
        <f>SUMIF(AG9:AG16,"&lt;&gt;NOR",G9:G16)</f>
        <v>0</v>
      </c>
      <c r="H8" s="189"/>
      <c r="I8" s="189">
        <f>SUM(I9:I16)</f>
        <v>0</v>
      </c>
      <c r="J8" s="189"/>
      <c r="K8" s="189">
        <f>SUM(K9:K16)</f>
        <v>0</v>
      </c>
      <c r="L8" s="189"/>
      <c r="M8" s="189">
        <f>SUM(M9:M16)</f>
        <v>0</v>
      </c>
      <c r="N8" s="189"/>
      <c r="O8" s="189">
        <f>SUM(O9:O16)</f>
        <v>14.06</v>
      </c>
      <c r="P8" s="189"/>
      <c r="Q8" s="189">
        <f>SUM(Q9:Q16)</f>
        <v>0</v>
      </c>
      <c r="R8" s="189"/>
      <c r="S8" s="189"/>
      <c r="T8" s="189"/>
      <c r="U8" s="189"/>
      <c r="V8" s="189">
        <f>SUM(V9:V16)</f>
        <v>92.220000000000013</v>
      </c>
      <c r="W8" s="190"/>
      <c r="X8" s="159"/>
      <c r="AG8" t="s">
        <v>99</v>
      </c>
    </row>
    <row r="9" spans="1:60" outlineLevel="1" x14ac:dyDescent="0.2">
      <c r="A9" s="171">
        <v>1</v>
      </c>
      <c r="B9" s="172" t="s">
        <v>319</v>
      </c>
      <c r="C9" s="180" t="s">
        <v>320</v>
      </c>
      <c r="D9" s="173" t="s">
        <v>102</v>
      </c>
      <c r="E9" s="174">
        <v>18</v>
      </c>
      <c r="F9" s="175"/>
      <c r="G9" s="187">
        <f t="shared" ref="G9:G16" si="0">ROUND(E9*F9,2)</f>
        <v>0</v>
      </c>
      <c r="H9" s="175"/>
      <c r="I9" s="187">
        <f t="shared" ref="I9:I16" si="1">ROUND(E9*H9,2)</f>
        <v>0</v>
      </c>
      <c r="J9" s="175"/>
      <c r="K9" s="187">
        <f t="shared" ref="K9:K16" si="2">ROUND(E9*J9,2)</f>
        <v>0</v>
      </c>
      <c r="L9" s="187">
        <v>21</v>
      </c>
      <c r="M9" s="187">
        <f t="shared" ref="M9:M16" si="3">G9*(1+L9/100)</f>
        <v>0</v>
      </c>
      <c r="N9" s="187">
        <v>0</v>
      </c>
      <c r="O9" s="187">
        <f t="shared" ref="O9:O16" si="4">ROUND(E9*N9,2)</f>
        <v>0</v>
      </c>
      <c r="P9" s="187">
        <v>0</v>
      </c>
      <c r="Q9" s="187">
        <f t="shared" ref="Q9:Q16" si="5">ROUND(E9*P9,2)</f>
        <v>0</v>
      </c>
      <c r="R9" s="187"/>
      <c r="S9" s="187" t="s">
        <v>103</v>
      </c>
      <c r="T9" s="187" t="s">
        <v>103</v>
      </c>
      <c r="U9" s="187">
        <v>0.36499999999999999</v>
      </c>
      <c r="V9" s="187">
        <f t="shared" ref="V9:V16" si="6">ROUND(E9*U9,2)</f>
        <v>6.57</v>
      </c>
      <c r="W9" s="188"/>
      <c r="X9" s="156" t="s">
        <v>104</v>
      </c>
      <c r="Y9" s="147"/>
      <c r="Z9" s="147"/>
      <c r="AA9" s="147"/>
      <c r="AB9" s="147"/>
      <c r="AC9" s="147"/>
      <c r="AD9" s="147"/>
      <c r="AE9" s="147"/>
      <c r="AF9" s="147"/>
      <c r="AG9" s="147" t="s">
        <v>105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1">
        <v>2</v>
      </c>
      <c r="B10" s="172" t="s">
        <v>321</v>
      </c>
      <c r="C10" s="180" t="s">
        <v>322</v>
      </c>
      <c r="D10" s="173" t="s">
        <v>102</v>
      </c>
      <c r="E10" s="174">
        <v>64</v>
      </c>
      <c r="F10" s="175"/>
      <c r="G10" s="187">
        <f t="shared" si="0"/>
        <v>0</v>
      </c>
      <c r="H10" s="175"/>
      <c r="I10" s="187">
        <f t="shared" si="1"/>
        <v>0</v>
      </c>
      <c r="J10" s="175"/>
      <c r="K10" s="187">
        <f t="shared" si="2"/>
        <v>0</v>
      </c>
      <c r="L10" s="187">
        <v>21</v>
      </c>
      <c r="M10" s="187">
        <f t="shared" si="3"/>
        <v>0</v>
      </c>
      <c r="N10" s="187">
        <v>0</v>
      </c>
      <c r="O10" s="187">
        <f t="shared" si="4"/>
        <v>0</v>
      </c>
      <c r="P10" s="187">
        <v>0</v>
      </c>
      <c r="Q10" s="187">
        <f t="shared" si="5"/>
        <v>0</v>
      </c>
      <c r="R10" s="187"/>
      <c r="S10" s="187" t="s">
        <v>103</v>
      </c>
      <c r="T10" s="187" t="s">
        <v>103</v>
      </c>
      <c r="U10" s="187">
        <v>0.26666000000000001</v>
      </c>
      <c r="V10" s="187">
        <f t="shared" si="6"/>
        <v>17.07</v>
      </c>
      <c r="W10" s="188"/>
      <c r="X10" s="156" t="s">
        <v>104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105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1">
        <v>3</v>
      </c>
      <c r="B11" s="172" t="s">
        <v>323</v>
      </c>
      <c r="C11" s="180" t="s">
        <v>324</v>
      </c>
      <c r="D11" s="173" t="s">
        <v>102</v>
      </c>
      <c r="E11" s="174">
        <v>82</v>
      </c>
      <c r="F11" s="175"/>
      <c r="G11" s="187">
        <f t="shared" si="0"/>
        <v>0</v>
      </c>
      <c r="H11" s="175"/>
      <c r="I11" s="187">
        <f t="shared" si="1"/>
        <v>0</v>
      </c>
      <c r="J11" s="175"/>
      <c r="K11" s="187">
        <f t="shared" si="2"/>
        <v>0</v>
      </c>
      <c r="L11" s="187">
        <v>21</v>
      </c>
      <c r="M11" s="187">
        <f t="shared" si="3"/>
        <v>0</v>
      </c>
      <c r="N11" s="187">
        <v>0</v>
      </c>
      <c r="O11" s="187">
        <f t="shared" si="4"/>
        <v>0</v>
      </c>
      <c r="P11" s="187">
        <v>0</v>
      </c>
      <c r="Q11" s="187">
        <f t="shared" si="5"/>
        <v>0</v>
      </c>
      <c r="R11" s="187"/>
      <c r="S11" s="187" t="s">
        <v>103</v>
      </c>
      <c r="T11" s="187" t="s">
        <v>103</v>
      </c>
      <c r="U11" s="187">
        <v>0.51900000000000002</v>
      </c>
      <c r="V11" s="187">
        <f t="shared" si="6"/>
        <v>42.56</v>
      </c>
      <c r="W11" s="188"/>
      <c r="X11" s="156" t="s">
        <v>104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105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1">
        <v>4</v>
      </c>
      <c r="B12" s="172" t="s">
        <v>325</v>
      </c>
      <c r="C12" s="180" t="s">
        <v>326</v>
      </c>
      <c r="D12" s="173" t="s">
        <v>102</v>
      </c>
      <c r="E12" s="174">
        <v>24.1</v>
      </c>
      <c r="F12" s="175"/>
      <c r="G12" s="187">
        <f t="shared" si="0"/>
        <v>0</v>
      </c>
      <c r="H12" s="175"/>
      <c r="I12" s="187">
        <f t="shared" si="1"/>
        <v>0</v>
      </c>
      <c r="J12" s="175"/>
      <c r="K12" s="187">
        <f t="shared" si="2"/>
        <v>0</v>
      </c>
      <c r="L12" s="187">
        <v>21</v>
      </c>
      <c r="M12" s="187">
        <f t="shared" si="3"/>
        <v>0</v>
      </c>
      <c r="N12" s="187">
        <v>0</v>
      </c>
      <c r="O12" s="187">
        <f t="shared" si="4"/>
        <v>0</v>
      </c>
      <c r="P12" s="187">
        <v>0</v>
      </c>
      <c r="Q12" s="187">
        <f t="shared" si="5"/>
        <v>0</v>
      </c>
      <c r="R12" s="187"/>
      <c r="S12" s="187" t="s">
        <v>103</v>
      </c>
      <c r="T12" s="187" t="s">
        <v>103</v>
      </c>
      <c r="U12" s="187">
        <v>1.0999999999999999E-2</v>
      </c>
      <c r="V12" s="187">
        <f t="shared" si="6"/>
        <v>0.27</v>
      </c>
      <c r="W12" s="188"/>
      <c r="X12" s="156" t="s">
        <v>104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105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1">
        <v>5</v>
      </c>
      <c r="B13" s="172" t="s">
        <v>327</v>
      </c>
      <c r="C13" s="180" t="s">
        <v>328</v>
      </c>
      <c r="D13" s="173" t="s">
        <v>102</v>
      </c>
      <c r="E13" s="174">
        <v>24.1</v>
      </c>
      <c r="F13" s="175"/>
      <c r="G13" s="187">
        <f t="shared" si="0"/>
        <v>0</v>
      </c>
      <c r="H13" s="175"/>
      <c r="I13" s="187">
        <f t="shared" si="1"/>
        <v>0</v>
      </c>
      <c r="J13" s="175"/>
      <c r="K13" s="187">
        <f t="shared" si="2"/>
        <v>0</v>
      </c>
      <c r="L13" s="187">
        <v>21</v>
      </c>
      <c r="M13" s="187">
        <f t="shared" si="3"/>
        <v>0</v>
      </c>
      <c r="N13" s="187">
        <v>0</v>
      </c>
      <c r="O13" s="187">
        <f t="shared" si="4"/>
        <v>0</v>
      </c>
      <c r="P13" s="187">
        <v>0</v>
      </c>
      <c r="Q13" s="187">
        <f t="shared" si="5"/>
        <v>0</v>
      </c>
      <c r="R13" s="187"/>
      <c r="S13" s="187" t="s">
        <v>103</v>
      </c>
      <c r="T13" s="187" t="s">
        <v>103</v>
      </c>
      <c r="U13" s="187">
        <v>4.2999999999999997E-2</v>
      </c>
      <c r="V13" s="187">
        <f t="shared" si="6"/>
        <v>1.04</v>
      </c>
      <c r="W13" s="188"/>
      <c r="X13" s="156" t="s">
        <v>104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105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1">
        <v>6</v>
      </c>
      <c r="B14" s="172" t="s">
        <v>117</v>
      </c>
      <c r="C14" s="180" t="s">
        <v>118</v>
      </c>
      <c r="D14" s="173" t="s">
        <v>102</v>
      </c>
      <c r="E14" s="174">
        <v>57.9</v>
      </c>
      <c r="F14" s="175"/>
      <c r="G14" s="187">
        <f t="shared" si="0"/>
        <v>0</v>
      </c>
      <c r="H14" s="175"/>
      <c r="I14" s="187">
        <f t="shared" si="1"/>
        <v>0</v>
      </c>
      <c r="J14" s="175"/>
      <c r="K14" s="187">
        <f t="shared" si="2"/>
        <v>0</v>
      </c>
      <c r="L14" s="187">
        <v>21</v>
      </c>
      <c r="M14" s="187">
        <f t="shared" si="3"/>
        <v>0</v>
      </c>
      <c r="N14" s="187">
        <v>0</v>
      </c>
      <c r="O14" s="187">
        <f t="shared" si="4"/>
        <v>0</v>
      </c>
      <c r="P14" s="187">
        <v>0</v>
      </c>
      <c r="Q14" s="187">
        <f t="shared" si="5"/>
        <v>0</v>
      </c>
      <c r="R14" s="187"/>
      <c r="S14" s="187" t="s">
        <v>103</v>
      </c>
      <c r="T14" s="187" t="s">
        <v>103</v>
      </c>
      <c r="U14" s="187">
        <v>0.20200000000000001</v>
      </c>
      <c r="V14" s="187">
        <f t="shared" si="6"/>
        <v>11.7</v>
      </c>
      <c r="W14" s="188"/>
      <c r="X14" s="156" t="s">
        <v>104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105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1">
        <v>7</v>
      </c>
      <c r="B15" s="172" t="s">
        <v>120</v>
      </c>
      <c r="C15" s="180" t="s">
        <v>121</v>
      </c>
      <c r="D15" s="173" t="s">
        <v>102</v>
      </c>
      <c r="E15" s="174">
        <v>6.6</v>
      </c>
      <c r="F15" s="175"/>
      <c r="G15" s="187">
        <f t="shared" si="0"/>
        <v>0</v>
      </c>
      <c r="H15" s="175"/>
      <c r="I15" s="187">
        <f t="shared" si="1"/>
        <v>0</v>
      </c>
      <c r="J15" s="175"/>
      <c r="K15" s="187">
        <f t="shared" si="2"/>
        <v>0</v>
      </c>
      <c r="L15" s="187">
        <v>21</v>
      </c>
      <c r="M15" s="187">
        <f t="shared" si="3"/>
        <v>0</v>
      </c>
      <c r="N15" s="187">
        <v>1.7</v>
      </c>
      <c r="O15" s="187">
        <f t="shared" si="4"/>
        <v>11.22</v>
      </c>
      <c r="P15" s="187">
        <v>0</v>
      </c>
      <c r="Q15" s="187">
        <f t="shared" si="5"/>
        <v>0</v>
      </c>
      <c r="R15" s="187"/>
      <c r="S15" s="187" t="s">
        <v>103</v>
      </c>
      <c r="T15" s="187" t="s">
        <v>103</v>
      </c>
      <c r="U15" s="187">
        <v>1.587</v>
      </c>
      <c r="V15" s="187">
        <f t="shared" si="6"/>
        <v>10.47</v>
      </c>
      <c r="W15" s="188"/>
      <c r="X15" s="156" t="s">
        <v>104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105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1">
        <v>8</v>
      </c>
      <c r="B16" s="172" t="s">
        <v>329</v>
      </c>
      <c r="C16" s="180" t="s">
        <v>330</v>
      </c>
      <c r="D16" s="173" t="s">
        <v>102</v>
      </c>
      <c r="E16" s="174">
        <v>1.5</v>
      </c>
      <c r="F16" s="175"/>
      <c r="G16" s="187">
        <f t="shared" si="0"/>
        <v>0</v>
      </c>
      <c r="H16" s="175"/>
      <c r="I16" s="187">
        <f t="shared" si="1"/>
        <v>0</v>
      </c>
      <c r="J16" s="175"/>
      <c r="K16" s="187">
        <f t="shared" si="2"/>
        <v>0</v>
      </c>
      <c r="L16" s="187">
        <v>21</v>
      </c>
      <c r="M16" s="187">
        <f t="shared" si="3"/>
        <v>0</v>
      </c>
      <c r="N16" s="187">
        <v>1.8907700000000001</v>
      </c>
      <c r="O16" s="187">
        <f t="shared" si="4"/>
        <v>2.84</v>
      </c>
      <c r="P16" s="187">
        <v>0</v>
      </c>
      <c r="Q16" s="187">
        <f t="shared" si="5"/>
        <v>0</v>
      </c>
      <c r="R16" s="187"/>
      <c r="S16" s="187" t="s">
        <v>103</v>
      </c>
      <c r="T16" s="187" t="s">
        <v>103</v>
      </c>
      <c r="U16" s="187">
        <v>1.6950000000000001</v>
      </c>
      <c r="V16" s="187">
        <f t="shared" si="6"/>
        <v>2.54</v>
      </c>
      <c r="W16" s="188"/>
      <c r="X16" s="156" t="s">
        <v>104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105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0" t="s">
        <v>98</v>
      </c>
      <c r="B17" s="161" t="s">
        <v>61</v>
      </c>
      <c r="C17" s="177" t="s">
        <v>62</v>
      </c>
      <c r="D17" s="162"/>
      <c r="E17" s="163"/>
      <c r="F17" s="189"/>
      <c r="G17" s="189">
        <f>SUMIF(AG18:AG22,"&lt;&gt;NOR",G18:G22)</f>
        <v>0</v>
      </c>
      <c r="H17" s="189"/>
      <c r="I17" s="189">
        <f>SUM(I18:I22)</f>
        <v>0</v>
      </c>
      <c r="J17" s="189"/>
      <c r="K17" s="189">
        <f>SUM(K18:K22)</f>
        <v>0</v>
      </c>
      <c r="L17" s="189"/>
      <c r="M17" s="189">
        <f>SUM(M18:M22)</f>
        <v>0</v>
      </c>
      <c r="N17" s="189"/>
      <c r="O17" s="189">
        <f>SUM(O18:O22)</f>
        <v>35.03</v>
      </c>
      <c r="P17" s="189"/>
      <c r="Q17" s="189">
        <f>SUM(Q18:Q22)</f>
        <v>0</v>
      </c>
      <c r="R17" s="189"/>
      <c r="S17" s="189"/>
      <c r="T17" s="189"/>
      <c r="U17" s="189"/>
      <c r="V17" s="189">
        <f>SUM(V18:V22)</f>
        <v>1.58</v>
      </c>
      <c r="W17" s="190"/>
      <c r="X17" s="159"/>
      <c r="AG17" t="s">
        <v>99</v>
      </c>
    </row>
    <row r="18" spans="1:60" outlineLevel="1" x14ac:dyDescent="0.2">
      <c r="A18" s="171">
        <v>9</v>
      </c>
      <c r="B18" s="172" t="s">
        <v>331</v>
      </c>
      <c r="C18" s="180" t="s">
        <v>332</v>
      </c>
      <c r="D18" s="173" t="s">
        <v>144</v>
      </c>
      <c r="E18" s="174">
        <v>24</v>
      </c>
      <c r="F18" s="175"/>
      <c r="G18" s="187">
        <f>ROUND(E18*F18,2)</f>
        <v>0</v>
      </c>
      <c r="H18" s="175"/>
      <c r="I18" s="187">
        <f>ROUND(E18*H18,2)</f>
        <v>0</v>
      </c>
      <c r="J18" s="175"/>
      <c r="K18" s="187">
        <f>ROUND(E18*J18,2)</f>
        <v>0</v>
      </c>
      <c r="L18" s="187">
        <v>21</v>
      </c>
      <c r="M18" s="187">
        <f>G18*(1+L18/100)</f>
        <v>0</v>
      </c>
      <c r="N18" s="187">
        <v>0</v>
      </c>
      <c r="O18" s="187">
        <f>ROUND(E18*N18,2)</f>
        <v>0</v>
      </c>
      <c r="P18" s="187">
        <v>0</v>
      </c>
      <c r="Q18" s="187">
        <f>ROUND(E18*P18,2)</f>
        <v>0</v>
      </c>
      <c r="R18" s="187"/>
      <c r="S18" s="187" t="s">
        <v>103</v>
      </c>
      <c r="T18" s="187" t="s">
        <v>103</v>
      </c>
      <c r="U18" s="187">
        <v>6.6000000000000003E-2</v>
      </c>
      <c r="V18" s="187">
        <f>ROUND(E18*U18,2)</f>
        <v>1.58</v>
      </c>
      <c r="W18" s="188"/>
      <c r="X18" s="156" t="s">
        <v>104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105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1">
        <v>10</v>
      </c>
      <c r="B19" s="172" t="s">
        <v>333</v>
      </c>
      <c r="C19" s="180" t="s">
        <v>334</v>
      </c>
      <c r="D19" s="173" t="s">
        <v>144</v>
      </c>
      <c r="E19" s="174">
        <v>17</v>
      </c>
      <c r="F19" s="175"/>
      <c r="G19" s="187">
        <f>ROUND(E19*F19,2)</f>
        <v>0</v>
      </c>
      <c r="H19" s="175"/>
      <c r="I19" s="187">
        <f>ROUND(E19*H19,2)</f>
        <v>0</v>
      </c>
      <c r="J19" s="175"/>
      <c r="K19" s="187">
        <f>ROUND(E19*J19,2)</f>
        <v>0</v>
      </c>
      <c r="L19" s="187">
        <v>21</v>
      </c>
      <c r="M19" s="187">
        <f>G19*(1+L19/100)</f>
        <v>0</v>
      </c>
      <c r="N19" s="187">
        <v>4.8000000000000001E-4</v>
      </c>
      <c r="O19" s="187">
        <f>ROUND(E19*N19,2)</f>
        <v>0.01</v>
      </c>
      <c r="P19" s="187">
        <v>0</v>
      </c>
      <c r="Q19" s="187">
        <f>ROUND(E19*P19,2)</f>
        <v>0</v>
      </c>
      <c r="R19" s="187" t="s">
        <v>200</v>
      </c>
      <c r="S19" s="187" t="s">
        <v>103</v>
      </c>
      <c r="T19" s="187" t="s">
        <v>103</v>
      </c>
      <c r="U19" s="187">
        <v>0</v>
      </c>
      <c r="V19" s="187">
        <f>ROUND(E19*U19,2)</f>
        <v>0</v>
      </c>
      <c r="W19" s="188"/>
      <c r="X19" s="156" t="s">
        <v>194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195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1">
        <v>11</v>
      </c>
      <c r="B20" s="172" t="s">
        <v>335</v>
      </c>
      <c r="C20" s="180" t="s">
        <v>336</v>
      </c>
      <c r="D20" s="173" t="s">
        <v>144</v>
      </c>
      <c r="E20" s="174">
        <v>7</v>
      </c>
      <c r="F20" s="175"/>
      <c r="G20" s="187">
        <f>ROUND(E20*F20,2)</f>
        <v>0</v>
      </c>
      <c r="H20" s="175"/>
      <c r="I20" s="187">
        <f>ROUND(E20*H20,2)</f>
        <v>0</v>
      </c>
      <c r="J20" s="175"/>
      <c r="K20" s="187">
        <f>ROUND(E20*J20,2)</f>
        <v>0</v>
      </c>
      <c r="L20" s="187">
        <v>21</v>
      </c>
      <c r="M20" s="187">
        <f>G20*(1+L20/100)</f>
        <v>0</v>
      </c>
      <c r="N20" s="187">
        <v>8.0000000000000004E-4</v>
      </c>
      <c r="O20" s="187">
        <f>ROUND(E20*N20,2)</f>
        <v>0.01</v>
      </c>
      <c r="P20" s="187">
        <v>0</v>
      </c>
      <c r="Q20" s="187">
        <f>ROUND(E20*P20,2)</f>
        <v>0</v>
      </c>
      <c r="R20" s="187" t="s">
        <v>200</v>
      </c>
      <c r="S20" s="187" t="s">
        <v>103</v>
      </c>
      <c r="T20" s="187" t="s">
        <v>103</v>
      </c>
      <c r="U20" s="187">
        <v>0</v>
      </c>
      <c r="V20" s="187">
        <f>ROUND(E20*U20,2)</f>
        <v>0</v>
      </c>
      <c r="W20" s="188"/>
      <c r="X20" s="156" t="s">
        <v>194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195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1">
        <v>12</v>
      </c>
      <c r="B21" s="172" t="s">
        <v>337</v>
      </c>
      <c r="C21" s="180" t="s">
        <v>377</v>
      </c>
      <c r="D21" s="173" t="s">
        <v>338</v>
      </c>
      <c r="E21" s="174">
        <v>48</v>
      </c>
      <c r="F21" s="175"/>
      <c r="G21" s="187">
        <f>ROUND(E21*F21,2)</f>
        <v>0</v>
      </c>
      <c r="H21" s="175"/>
      <c r="I21" s="187">
        <f>ROUND(E21*H21,2)</f>
        <v>0</v>
      </c>
      <c r="J21" s="175"/>
      <c r="K21" s="187">
        <f>ROUND(E21*J21,2)</f>
        <v>0</v>
      </c>
      <c r="L21" s="187">
        <v>21</v>
      </c>
      <c r="M21" s="187">
        <f>G21*(1+L21/100)</f>
        <v>0</v>
      </c>
      <c r="N21" s="187">
        <v>2.9999999999999997E-4</v>
      </c>
      <c r="O21" s="187">
        <f>ROUND(E21*N21,2)</f>
        <v>0.01</v>
      </c>
      <c r="P21" s="187">
        <v>0</v>
      </c>
      <c r="Q21" s="187">
        <f>ROUND(E21*P21,2)</f>
        <v>0</v>
      </c>
      <c r="R21" s="187" t="s">
        <v>200</v>
      </c>
      <c r="S21" s="187" t="s">
        <v>103</v>
      </c>
      <c r="T21" s="187" t="s">
        <v>103</v>
      </c>
      <c r="U21" s="187">
        <v>0</v>
      </c>
      <c r="V21" s="187">
        <f>ROUND(E21*U21,2)</f>
        <v>0</v>
      </c>
      <c r="W21" s="188"/>
      <c r="X21" s="156" t="s">
        <v>194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195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6">
        <v>13</v>
      </c>
      <c r="B22" s="167" t="s">
        <v>339</v>
      </c>
      <c r="C22" s="178" t="s">
        <v>340</v>
      </c>
      <c r="D22" s="168" t="s">
        <v>341</v>
      </c>
      <c r="E22" s="169">
        <v>35</v>
      </c>
      <c r="F22" s="170"/>
      <c r="G22" s="184">
        <f>ROUND(E22*F22,2)</f>
        <v>0</v>
      </c>
      <c r="H22" s="170"/>
      <c r="I22" s="184">
        <f>ROUND(E22*H22,2)</f>
        <v>0</v>
      </c>
      <c r="J22" s="170"/>
      <c r="K22" s="184">
        <f>ROUND(E22*J22,2)</f>
        <v>0</v>
      </c>
      <c r="L22" s="184">
        <v>21</v>
      </c>
      <c r="M22" s="184">
        <f>G22*(1+L22/100)</f>
        <v>0</v>
      </c>
      <c r="N22" s="184">
        <v>1</v>
      </c>
      <c r="O22" s="184">
        <f>ROUND(E22*N22,2)</f>
        <v>35</v>
      </c>
      <c r="P22" s="184">
        <v>0</v>
      </c>
      <c r="Q22" s="184">
        <f>ROUND(E22*P22,2)</f>
        <v>0</v>
      </c>
      <c r="R22" s="184" t="s">
        <v>200</v>
      </c>
      <c r="S22" s="184" t="s">
        <v>103</v>
      </c>
      <c r="T22" s="184" t="s">
        <v>103</v>
      </c>
      <c r="U22" s="184">
        <v>0</v>
      </c>
      <c r="V22" s="184">
        <f>ROUND(E22*U22,2)</f>
        <v>0</v>
      </c>
      <c r="W22" s="185"/>
      <c r="X22" s="156" t="s">
        <v>194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195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">
      <c r="A23" s="3"/>
      <c r="B23" s="4"/>
      <c r="C23" s="181"/>
      <c r="D23" s="6"/>
      <c r="E23" s="3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3"/>
      <c r="AE23">
        <v>15</v>
      </c>
      <c r="AF23">
        <v>21</v>
      </c>
      <c r="AG23" t="s">
        <v>85</v>
      </c>
    </row>
    <row r="24" spans="1:60" x14ac:dyDescent="0.2">
      <c r="A24" s="150"/>
      <c r="B24" s="151" t="s">
        <v>30</v>
      </c>
      <c r="C24" s="182"/>
      <c r="D24" s="152"/>
      <c r="E24" s="153"/>
      <c r="F24" s="153"/>
      <c r="G24" s="176">
        <f>G8+G17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315</v>
      </c>
    </row>
    <row r="25" spans="1:60" x14ac:dyDescent="0.2">
      <c r="A25" s="3"/>
      <c r="B25" s="4"/>
      <c r="C25" s="181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3"/>
      <c r="B26" s="4"/>
      <c r="C26" s="18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69" t="s">
        <v>316</v>
      </c>
      <c r="B27" s="269"/>
      <c r="C27" s="270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50"/>
      <c r="B28" s="251"/>
      <c r="C28" s="252"/>
      <c r="D28" s="251"/>
      <c r="E28" s="251"/>
      <c r="F28" s="251"/>
      <c r="G28" s="25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G28" t="s">
        <v>317</v>
      </c>
    </row>
    <row r="29" spans="1:60" x14ac:dyDescent="0.2">
      <c r="A29" s="254"/>
      <c r="B29" s="255"/>
      <c r="C29" s="256"/>
      <c r="D29" s="255"/>
      <c r="E29" s="255"/>
      <c r="F29" s="255"/>
      <c r="G29" s="25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54"/>
      <c r="B30" s="255"/>
      <c r="C30" s="256"/>
      <c r="D30" s="255"/>
      <c r="E30" s="255"/>
      <c r="F30" s="255"/>
      <c r="G30" s="25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54"/>
      <c r="B31" s="255"/>
      <c r="C31" s="256"/>
      <c r="D31" s="255"/>
      <c r="E31" s="255"/>
      <c r="F31" s="255"/>
      <c r="G31" s="25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258"/>
      <c r="B32" s="259"/>
      <c r="C32" s="260"/>
      <c r="D32" s="259"/>
      <c r="E32" s="259"/>
      <c r="F32" s="259"/>
      <c r="G32" s="26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3"/>
      <c r="B33" s="4"/>
      <c r="C33" s="181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C34" s="183"/>
      <c r="D34" s="10"/>
      <c r="AG34" t="s">
        <v>318</v>
      </c>
    </row>
    <row r="35" spans="1:33" x14ac:dyDescent="0.2">
      <c r="D35" s="10"/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C" sheet="1" objects="1" scenarios="1" formatCells="0" formatColumns="0"/>
  <mergeCells count="6">
    <mergeCell ref="A28:G32"/>
    <mergeCell ref="A1:G1"/>
    <mergeCell ref="C2:G2"/>
    <mergeCell ref="C3:G3"/>
    <mergeCell ref="C4:G4"/>
    <mergeCell ref="A27:C2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" activePane="bottomLeft" state="frozen"/>
      <selection pane="bottomLeft" activeCell="Z40" sqref="Z40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2" width="0" hidden="1" customWidth="1"/>
    <col min="2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G1" t="s">
        <v>73</v>
      </c>
    </row>
    <row r="2" spans="1:60" ht="24.95" customHeight="1" x14ac:dyDescent="0.2">
      <c r="A2" s="139" t="s">
        <v>7</v>
      </c>
      <c r="B2" s="49" t="s">
        <v>43</v>
      </c>
      <c r="C2" s="263" t="s">
        <v>44</v>
      </c>
      <c r="D2" s="264"/>
      <c r="E2" s="264"/>
      <c r="F2" s="264"/>
      <c r="G2" s="265"/>
      <c r="AG2" t="s">
        <v>74</v>
      </c>
    </row>
    <row r="3" spans="1:60" ht="24.95" customHeight="1" x14ac:dyDescent="0.2">
      <c r="A3" s="139" t="s">
        <v>8</v>
      </c>
      <c r="B3" s="49" t="s">
        <v>52</v>
      </c>
      <c r="C3" s="263" t="s">
        <v>53</v>
      </c>
      <c r="D3" s="264"/>
      <c r="E3" s="264"/>
      <c r="F3" s="264"/>
      <c r="G3" s="265"/>
      <c r="AC3" s="121" t="s">
        <v>74</v>
      </c>
      <c r="AG3" t="s">
        <v>75</v>
      </c>
    </row>
    <row r="4" spans="1:60" ht="24.95" customHeight="1" x14ac:dyDescent="0.2">
      <c r="A4" s="140" t="s">
        <v>9</v>
      </c>
      <c r="B4" s="141" t="s">
        <v>48</v>
      </c>
      <c r="C4" s="266" t="s">
        <v>54</v>
      </c>
      <c r="D4" s="267"/>
      <c r="E4" s="267"/>
      <c r="F4" s="267"/>
      <c r="G4" s="268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30</v>
      </c>
      <c r="H6" s="146" t="s">
        <v>31</v>
      </c>
      <c r="I6" s="146" t="s">
        <v>83</v>
      </c>
      <c r="J6" s="146" t="s">
        <v>32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98</v>
      </c>
      <c r="B8" s="161" t="s">
        <v>59</v>
      </c>
      <c r="C8" s="177" t="s">
        <v>60</v>
      </c>
      <c r="D8" s="162"/>
      <c r="E8" s="163"/>
      <c r="F8" s="189"/>
      <c r="G8" s="189">
        <f>SUMIF(AG9:AG26,"&lt;&gt;NOR",G9:G26)</f>
        <v>0</v>
      </c>
      <c r="H8" s="189"/>
      <c r="I8" s="189">
        <f>SUM(I9:I26)</f>
        <v>0</v>
      </c>
      <c r="J8" s="189"/>
      <c r="K8" s="189">
        <f>SUM(K9:K26)</f>
        <v>0</v>
      </c>
      <c r="L8" s="189"/>
      <c r="M8" s="189">
        <f>SUM(M9:M26)</f>
        <v>0</v>
      </c>
      <c r="N8" s="189"/>
      <c r="O8" s="189">
        <f>SUM(O9:O26)</f>
        <v>27.55</v>
      </c>
      <c r="P8" s="189"/>
      <c r="Q8" s="189">
        <f>SUM(Q9:Q26)</f>
        <v>0</v>
      </c>
      <c r="R8" s="189"/>
      <c r="S8" s="189"/>
      <c r="T8" s="189"/>
      <c r="U8" s="189"/>
      <c r="V8" s="189">
        <f>SUM(V9:V26)</f>
        <v>156.22</v>
      </c>
      <c r="W8" s="190"/>
      <c r="X8" s="159"/>
      <c r="AG8" t="s">
        <v>99</v>
      </c>
    </row>
    <row r="9" spans="1:60" outlineLevel="1" x14ac:dyDescent="0.2">
      <c r="A9" s="166">
        <v>1</v>
      </c>
      <c r="B9" s="167" t="s">
        <v>100</v>
      </c>
      <c r="C9" s="178" t="s">
        <v>101</v>
      </c>
      <c r="D9" s="168" t="s">
        <v>102</v>
      </c>
      <c r="E9" s="169">
        <v>19.440000000000001</v>
      </c>
      <c r="F9" s="170"/>
      <c r="G9" s="184">
        <f>ROUND(E9*F9,2)</f>
        <v>0</v>
      </c>
      <c r="H9" s="170"/>
      <c r="I9" s="184">
        <f>ROUND(E9*H9,2)</f>
        <v>0</v>
      </c>
      <c r="J9" s="170"/>
      <c r="K9" s="184">
        <f>ROUND(E9*J9,2)</f>
        <v>0</v>
      </c>
      <c r="L9" s="184">
        <v>21</v>
      </c>
      <c r="M9" s="184">
        <f>G9*(1+L9/100)</f>
        <v>0</v>
      </c>
      <c r="N9" s="184">
        <v>0</v>
      </c>
      <c r="O9" s="184">
        <f>ROUND(E9*N9,2)</f>
        <v>0</v>
      </c>
      <c r="P9" s="184">
        <v>0</v>
      </c>
      <c r="Q9" s="184">
        <f>ROUND(E9*P9,2)</f>
        <v>0</v>
      </c>
      <c r="R9" s="184"/>
      <c r="S9" s="184" t="s">
        <v>103</v>
      </c>
      <c r="T9" s="184" t="s">
        <v>103</v>
      </c>
      <c r="U9" s="184">
        <v>2.335</v>
      </c>
      <c r="V9" s="184">
        <f>ROUND(E9*U9,2)</f>
        <v>45.39</v>
      </c>
      <c r="W9" s="185"/>
      <c r="X9" s="156" t="s">
        <v>104</v>
      </c>
      <c r="Y9" s="147"/>
      <c r="Z9" s="147"/>
      <c r="AA9" s="147"/>
      <c r="AB9" s="147"/>
      <c r="AC9" s="147"/>
      <c r="AD9" s="147"/>
      <c r="AE9" s="147"/>
      <c r="AF9" s="147"/>
      <c r="AG9" s="147" t="s">
        <v>105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79" t="s">
        <v>106</v>
      </c>
      <c r="D10" s="157"/>
      <c r="E10" s="158">
        <v>5.04</v>
      </c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107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79" t="s">
        <v>108</v>
      </c>
      <c r="D11" s="157"/>
      <c r="E11" s="158">
        <v>11.52</v>
      </c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107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79" t="s">
        <v>109</v>
      </c>
      <c r="D12" s="157"/>
      <c r="E12" s="158">
        <v>2.88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107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1">
        <v>2</v>
      </c>
      <c r="B13" s="172" t="s">
        <v>110</v>
      </c>
      <c r="C13" s="180" t="s">
        <v>111</v>
      </c>
      <c r="D13" s="173" t="s">
        <v>102</v>
      </c>
      <c r="E13" s="174">
        <v>19.440000000000001</v>
      </c>
      <c r="F13" s="175"/>
      <c r="G13" s="187">
        <f>ROUND(E13*F13,2)</f>
        <v>0</v>
      </c>
      <c r="H13" s="175"/>
      <c r="I13" s="187">
        <f>ROUND(E13*H13,2)</f>
        <v>0</v>
      </c>
      <c r="J13" s="175"/>
      <c r="K13" s="187">
        <f>ROUND(E13*J13,2)</f>
        <v>0</v>
      </c>
      <c r="L13" s="187">
        <v>21</v>
      </c>
      <c r="M13" s="187">
        <f>G13*(1+L13/100)</f>
        <v>0</v>
      </c>
      <c r="N13" s="187">
        <v>0</v>
      </c>
      <c r="O13" s="187">
        <f>ROUND(E13*N13,2)</f>
        <v>0</v>
      </c>
      <c r="P13" s="187">
        <v>0</v>
      </c>
      <c r="Q13" s="187">
        <f>ROUND(E13*P13,2)</f>
        <v>0</v>
      </c>
      <c r="R13" s="187"/>
      <c r="S13" s="187" t="s">
        <v>103</v>
      </c>
      <c r="T13" s="187" t="s">
        <v>103</v>
      </c>
      <c r="U13" s="187">
        <v>3.81</v>
      </c>
      <c r="V13" s="187">
        <f>ROUND(E13*U13,2)</f>
        <v>74.069999999999993</v>
      </c>
      <c r="W13" s="188"/>
      <c r="X13" s="156" t="s">
        <v>104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105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66">
        <v>3</v>
      </c>
      <c r="B14" s="167" t="s">
        <v>112</v>
      </c>
      <c r="C14" s="178" t="s">
        <v>113</v>
      </c>
      <c r="D14" s="168" t="s">
        <v>102</v>
      </c>
      <c r="E14" s="169">
        <v>16.2</v>
      </c>
      <c r="F14" s="170"/>
      <c r="G14" s="184">
        <f>ROUND(E14*F14,2)</f>
        <v>0</v>
      </c>
      <c r="H14" s="170"/>
      <c r="I14" s="184">
        <f>ROUND(E14*H14,2)</f>
        <v>0</v>
      </c>
      <c r="J14" s="170"/>
      <c r="K14" s="184">
        <f>ROUND(E14*J14,2)</f>
        <v>0</v>
      </c>
      <c r="L14" s="184">
        <v>21</v>
      </c>
      <c r="M14" s="184">
        <f>G14*(1+L14/100)</f>
        <v>0</v>
      </c>
      <c r="N14" s="184">
        <v>0</v>
      </c>
      <c r="O14" s="184">
        <f>ROUND(E14*N14,2)</f>
        <v>0</v>
      </c>
      <c r="P14" s="184">
        <v>0</v>
      </c>
      <c r="Q14" s="184">
        <f>ROUND(E14*P14,2)</f>
        <v>0</v>
      </c>
      <c r="R14" s="184"/>
      <c r="S14" s="184" t="s">
        <v>103</v>
      </c>
      <c r="T14" s="184" t="s">
        <v>103</v>
      </c>
      <c r="U14" s="184">
        <v>0.66800000000000004</v>
      </c>
      <c r="V14" s="184">
        <f>ROUND(E14*U14,2)</f>
        <v>10.82</v>
      </c>
      <c r="W14" s="185"/>
      <c r="X14" s="156" t="s">
        <v>104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105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79" t="s">
        <v>114</v>
      </c>
      <c r="D15" s="157"/>
      <c r="E15" s="158">
        <v>16.2</v>
      </c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107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1">
        <v>4</v>
      </c>
      <c r="B16" s="172" t="s">
        <v>115</v>
      </c>
      <c r="C16" s="180" t="s">
        <v>116</v>
      </c>
      <c r="D16" s="173" t="s">
        <v>102</v>
      </c>
      <c r="E16" s="174">
        <v>16.2</v>
      </c>
      <c r="F16" s="175"/>
      <c r="G16" s="187">
        <f>ROUND(E16*F16,2)</f>
        <v>0</v>
      </c>
      <c r="H16" s="175"/>
      <c r="I16" s="187">
        <f>ROUND(E16*H16,2)</f>
        <v>0</v>
      </c>
      <c r="J16" s="175"/>
      <c r="K16" s="187">
        <f>ROUND(E16*J16,2)</f>
        <v>0</v>
      </c>
      <c r="L16" s="187">
        <v>21</v>
      </c>
      <c r="M16" s="187">
        <f>G16*(1+L16/100)</f>
        <v>0</v>
      </c>
      <c r="N16" s="187">
        <v>0</v>
      </c>
      <c r="O16" s="187">
        <f>ROUND(E16*N16,2)</f>
        <v>0</v>
      </c>
      <c r="P16" s="187">
        <v>0</v>
      </c>
      <c r="Q16" s="187">
        <f>ROUND(E16*P16,2)</f>
        <v>0</v>
      </c>
      <c r="R16" s="187"/>
      <c r="S16" s="187" t="s">
        <v>103</v>
      </c>
      <c r="T16" s="187" t="s">
        <v>103</v>
      </c>
      <c r="U16" s="187">
        <v>3.1E-2</v>
      </c>
      <c r="V16" s="187">
        <f>ROUND(E16*U16,2)</f>
        <v>0.5</v>
      </c>
      <c r="W16" s="188"/>
      <c r="X16" s="156" t="s">
        <v>104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105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6">
        <v>5</v>
      </c>
      <c r="B17" s="167" t="s">
        <v>117</v>
      </c>
      <c r="C17" s="178" t="s">
        <v>118</v>
      </c>
      <c r="D17" s="168" t="s">
        <v>102</v>
      </c>
      <c r="E17" s="169">
        <v>3.24</v>
      </c>
      <c r="F17" s="170"/>
      <c r="G17" s="184">
        <f>ROUND(E17*F17,2)</f>
        <v>0</v>
      </c>
      <c r="H17" s="170"/>
      <c r="I17" s="184">
        <f>ROUND(E17*H17,2)</f>
        <v>0</v>
      </c>
      <c r="J17" s="170"/>
      <c r="K17" s="184">
        <f>ROUND(E17*J17,2)</f>
        <v>0</v>
      </c>
      <c r="L17" s="184">
        <v>21</v>
      </c>
      <c r="M17" s="184">
        <f>G17*(1+L17/100)</f>
        <v>0</v>
      </c>
      <c r="N17" s="184">
        <v>0</v>
      </c>
      <c r="O17" s="184">
        <f>ROUND(E17*N17,2)</f>
        <v>0</v>
      </c>
      <c r="P17" s="184">
        <v>0</v>
      </c>
      <c r="Q17" s="184">
        <f>ROUND(E17*P17,2)</f>
        <v>0</v>
      </c>
      <c r="R17" s="184"/>
      <c r="S17" s="184" t="s">
        <v>103</v>
      </c>
      <c r="T17" s="184" t="s">
        <v>103</v>
      </c>
      <c r="U17" s="184">
        <v>0.20200000000000001</v>
      </c>
      <c r="V17" s="184">
        <f>ROUND(E17*U17,2)</f>
        <v>0.65</v>
      </c>
      <c r="W17" s="185"/>
      <c r="X17" s="156" t="s">
        <v>104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105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79" t="s">
        <v>119</v>
      </c>
      <c r="D18" s="157"/>
      <c r="E18" s="158">
        <v>3.24</v>
      </c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107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6">
        <v>6</v>
      </c>
      <c r="B19" s="167" t="s">
        <v>120</v>
      </c>
      <c r="C19" s="178" t="s">
        <v>121</v>
      </c>
      <c r="D19" s="168" t="s">
        <v>102</v>
      </c>
      <c r="E19" s="169">
        <v>12.96</v>
      </c>
      <c r="F19" s="170"/>
      <c r="G19" s="184">
        <f>ROUND(E19*F19,2)</f>
        <v>0</v>
      </c>
      <c r="H19" s="170"/>
      <c r="I19" s="184">
        <f>ROUND(E19*H19,2)</f>
        <v>0</v>
      </c>
      <c r="J19" s="170"/>
      <c r="K19" s="184">
        <f>ROUND(E19*J19,2)</f>
        <v>0</v>
      </c>
      <c r="L19" s="184">
        <v>21</v>
      </c>
      <c r="M19" s="184">
        <f>G19*(1+L19/100)</f>
        <v>0</v>
      </c>
      <c r="N19" s="184">
        <v>1.7</v>
      </c>
      <c r="O19" s="184">
        <f>ROUND(E19*N19,2)</f>
        <v>22.03</v>
      </c>
      <c r="P19" s="184">
        <v>0</v>
      </c>
      <c r="Q19" s="184">
        <f>ROUND(E19*P19,2)</f>
        <v>0</v>
      </c>
      <c r="R19" s="184"/>
      <c r="S19" s="184" t="s">
        <v>103</v>
      </c>
      <c r="T19" s="184" t="s">
        <v>103</v>
      </c>
      <c r="U19" s="184">
        <v>1.587</v>
      </c>
      <c r="V19" s="184">
        <f>ROUND(E19*U19,2)</f>
        <v>20.57</v>
      </c>
      <c r="W19" s="185"/>
      <c r="X19" s="156" t="s">
        <v>104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79" t="s">
        <v>122</v>
      </c>
      <c r="D20" s="157"/>
      <c r="E20" s="158">
        <v>3.36</v>
      </c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107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79" t="s">
        <v>123</v>
      </c>
      <c r="D21" s="157"/>
      <c r="E21" s="158">
        <v>7.68</v>
      </c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107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79" t="s">
        <v>124</v>
      </c>
      <c r="D22" s="157"/>
      <c r="E22" s="158">
        <v>1.92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107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6">
        <v>7</v>
      </c>
      <c r="B23" s="167" t="s">
        <v>125</v>
      </c>
      <c r="C23" s="178" t="s">
        <v>126</v>
      </c>
      <c r="D23" s="168" t="s">
        <v>102</v>
      </c>
      <c r="E23" s="169">
        <v>3.24</v>
      </c>
      <c r="F23" s="170"/>
      <c r="G23" s="184">
        <f>ROUND(E23*F23,2)</f>
        <v>0</v>
      </c>
      <c r="H23" s="170"/>
      <c r="I23" s="184">
        <f>ROUND(E23*H23,2)</f>
        <v>0</v>
      </c>
      <c r="J23" s="170"/>
      <c r="K23" s="184">
        <f>ROUND(E23*J23,2)</f>
        <v>0</v>
      </c>
      <c r="L23" s="184">
        <v>21</v>
      </c>
      <c r="M23" s="184">
        <f>G23*(1+L23/100)</f>
        <v>0</v>
      </c>
      <c r="N23" s="184">
        <v>1.7034</v>
      </c>
      <c r="O23" s="184">
        <f>ROUND(E23*N23,2)</f>
        <v>5.52</v>
      </c>
      <c r="P23" s="184">
        <v>0</v>
      </c>
      <c r="Q23" s="184">
        <f>ROUND(E23*P23,2)</f>
        <v>0</v>
      </c>
      <c r="R23" s="184"/>
      <c r="S23" s="184" t="s">
        <v>103</v>
      </c>
      <c r="T23" s="184" t="s">
        <v>103</v>
      </c>
      <c r="U23" s="184">
        <v>1.3029999999999999</v>
      </c>
      <c r="V23" s="184">
        <f>ROUND(E23*U23,2)</f>
        <v>4.22</v>
      </c>
      <c r="W23" s="185"/>
      <c r="X23" s="156" t="s">
        <v>104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105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79" t="s">
        <v>127</v>
      </c>
      <c r="D24" s="157"/>
      <c r="E24" s="158">
        <v>0.84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107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79" t="s">
        <v>128</v>
      </c>
      <c r="D25" s="157"/>
      <c r="E25" s="158">
        <v>1.92</v>
      </c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107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79" t="s">
        <v>129</v>
      </c>
      <c r="D26" s="157"/>
      <c r="E26" s="158">
        <v>0.48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107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0" t="s">
        <v>98</v>
      </c>
      <c r="B27" s="161" t="s">
        <v>63</v>
      </c>
      <c r="C27" s="177" t="s">
        <v>64</v>
      </c>
      <c r="D27" s="162"/>
      <c r="E27" s="163"/>
      <c r="F27" s="189"/>
      <c r="G27" s="189">
        <f>SUMIF(AG28:AG41,"&lt;&gt;NOR",G28:G41)</f>
        <v>0</v>
      </c>
      <c r="H27" s="189"/>
      <c r="I27" s="189">
        <f>SUM(I28:I41)</f>
        <v>0</v>
      </c>
      <c r="J27" s="189"/>
      <c r="K27" s="189">
        <f>SUM(K28:K41)</f>
        <v>0</v>
      </c>
      <c r="L27" s="189"/>
      <c r="M27" s="189">
        <f>SUM(M28:M41)</f>
        <v>0</v>
      </c>
      <c r="N27" s="189"/>
      <c r="O27" s="189">
        <f>SUM(O28:O41)</f>
        <v>0.08</v>
      </c>
      <c r="P27" s="189"/>
      <c r="Q27" s="189">
        <f>SUM(Q28:Q41)</f>
        <v>0</v>
      </c>
      <c r="R27" s="189"/>
      <c r="S27" s="189"/>
      <c r="T27" s="189"/>
      <c r="U27" s="189"/>
      <c r="V27" s="189">
        <f>SUM(V28:V41)</f>
        <v>40.68</v>
      </c>
      <c r="W27" s="190"/>
      <c r="X27" s="159"/>
      <c r="AG27" t="s">
        <v>99</v>
      </c>
    </row>
    <row r="28" spans="1:60" outlineLevel="1" x14ac:dyDescent="0.2">
      <c r="A28" s="171">
        <v>8</v>
      </c>
      <c r="B28" s="172" t="s">
        <v>142</v>
      </c>
      <c r="C28" s="180" t="s">
        <v>143</v>
      </c>
      <c r="D28" s="173" t="s">
        <v>144</v>
      </c>
      <c r="E28" s="174">
        <v>19</v>
      </c>
      <c r="F28" s="175"/>
      <c r="G28" s="187">
        <f t="shared" ref="G28:G41" si="0">ROUND(E28*F28,2)</f>
        <v>0</v>
      </c>
      <c r="H28" s="175"/>
      <c r="I28" s="187">
        <f t="shared" ref="I28:I41" si="1">ROUND(E28*H28,2)</f>
        <v>0</v>
      </c>
      <c r="J28" s="175"/>
      <c r="K28" s="187">
        <f t="shared" ref="K28:K41" si="2">ROUND(E28*J28,2)</f>
        <v>0</v>
      </c>
      <c r="L28" s="187">
        <v>21</v>
      </c>
      <c r="M28" s="187">
        <f t="shared" ref="M28:M41" si="3">G28*(1+L28/100)</f>
        <v>0</v>
      </c>
      <c r="N28" s="187">
        <v>3.4000000000000002E-4</v>
      </c>
      <c r="O28" s="187">
        <f t="shared" ref="O28:O41" si="4">ROUND(E28*N28,2)</f>
        <v>0.01</v>
      </c>
      <c r="P28" s="187">
        <v>0</v>
      </c>
      <c r="Q28" s="187">
        <f t="shared" ref="Q28:Q41" si="5">ROUND(E28*P28,2)</f>
        <v>0</v>
      </c>
      <c r="R28" s="187"/>
      <c r="S28" s="187" t="s">
        <v>103</v>
      </c>
      <c r="T28" s="187" t="s">
        <v>103</v>
      </c>
      <c r="U28" s="187">
        <v>0.32</v>
      </c>
      <c r="V28" s="187">
        <f t="shared" ref="V28:V41" si="6">ROUND(E28*U28,2)</f>
        <v>6.08</v>
      </c>
      <c r="W28" s="188"/>
      <c r="X28" s="156" t="s">
        <v>104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105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1">
        <v>9</v>
      </c>
      <c r="B29" s="172" t="s">
        <v>147</v>
      </c>
      <c r="C29" s="180" t="s">
        <v>148</v>
      </c>
      <c r="D29" s="173" t="s">
        <v>144</v>
      </c>
      <c r="E29" s="174">
        <v>13</v>
      </c>
      <c r="F29" s="175"/>
      <c r="G29" s="187">
        <f t="shared" si="0"/>
        <v>0</v>
      </c>
      <c r="H29" s="175"/>
      <c r="I29" s="187">
        <f t="shared" si="1"/>
        <v>0</v>
      </c>
      <c r="J29" s="175"/>
      <c r="K29" s="187">
        <f t="shared" si="2"/>
        <v>0</v>
      </c>
      <c r="L29" s="187">
        <v>21</v>
      </c>
      <c r="M29" s="187">
        <f t="shared" si="3"/>
        <v>0</v>
      </c>
      <c r="N29" s="187">
        <v>4.6999999999999999E-4</v>
      </c>
      <c r="O29" s="187">
        <f t="shared" si="4"/>
        <v>0.01</v>
      </c>
      <c r="P29" s="187">
        <v>0</v>
      </c>
      <c r="Q29" s="187">
        <f t="shared" si="5"/>
        <v>0</v>
      </c>
      <c r="R29" s="187"/>
      <c r="S29" s="187" t="s">
        <v>103</v>
      </c>
      <c r="T29" s="187" t="s">
        <v>103</v>
      </c>
      <c r="U29" s="187">
        <v>0.35899999999999999</v>
      </c>
      <c r="V29" s="187">
        <f t="shared" si="6"/>
        <v>4.67</v>
      </c>
      <c r="W29" s="188"/>
      <c r="X29" s="156" t="s">
        <v>104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105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1">
        <v>10</v>
      </c>
      <c r="B30" s="172" t="s">
        <v>151</v>
      </c>
      <c r="C30" s="180" t="s">
        <v>152</v>
      </c>
      <c r="D30" s="173" t="s">
        <v>144</v>
      </c>
      <c r="E30" s="174">
        <v>3</v>
      </c>
      <c r="F30" s="175"/>
      <c r="G30" s="187">
        <f t="shared" si="0"/>
        <v>0</v>
      </c>
      <c r="H30" s="175"/>
      <c r="I30" s="187">
        <f t="shared" si="1"/>
        <v>0</v>
      </c>
      <c r="J30" s="175"/>
      <c r="K30" s="187">
        <f t="shared" si="2"/>
        <v>0</v>
      </c>
      <c r="L30" s="187">
        <v>21</v>
      </c>
      <c r="M30" s="187">
        <f t="shared" si="3"/>
        <v>0</v>
      </c>
      <c r="N30" s="187">
        <v>1.5200000000000001E-3</v>
      </c>
      <c r="O30" s="187">
        <f t="shared" si="4"/>
        <v>0</v>
      </c>
      <c r="P30" s="187">
        <v>0</v>
      </c>
      <c r="Q30" s="187">
        <f t="shared" si="5"/>
        <v>0</v>
      </c>
      <c r="R30" s="187"/>
      <c r="S30" s="187" t="s">
        <v>103</v>
      </c>
      <c r="T30" s="187" t="s">
        <v>103</v>
      </c>
      <c r="U30" s="187">
        <v>1.173</v>
      </c>
      <c r="V30" s="187">
        <f t="shared" si="6"/>
        <v>3.52</v>
      </c>
      <c r="W30" s="188"/>
      <c r="X30" s="156" t="s">
        <v>104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1">
        <v>11</v>
      </c>
      <c r="B31" s="172" t="s">
        <v>155</v>
      </c>
      <c r="C31" s="180" t="s">
        <v>156</v>
      </c>
      <c r="D31" s="173" t="s">
        <v>144</v>
      </c>
      <c r="E31" s="174">
        <v>15</v>
      </c>
      <c r="F31" s="175"/>
      <c r="G31" s="187">
        <f t="shared" si="0"/>
        <v>0</v>
      </c>
      <c r="H31" s="175"/>
      <c r="I31" s="187">
        <f t="shared" si="1"/>
        <v>0</v>
      </c>
      <c r="J31" s="175"/>
      <c r="K31" s="187">
        <f t="shared" si="2"/>
        <v>0</v>
      </c>
      <c r="L31" s="187">
        <v>21</v>
      </c>
      <c r="M31" s="187">
        <f t="shared" si="3"/>
        <v>0</v>
      </c>
      <c r="N31" s="187">
        <v>1.31E-3</v>
      </c>
      <c r="O31" s="187">
        <f t="shared" si="4"/>
        <v>0.02</v>
      </c>
      <c r="P31" s="187">
        <v>0</v>
      </c>
      <c r="Q31" s="187">
        <f t="shared" si="5"/>
        <v>0</v>
      </c>
      <c r="R31" s="187"/>
      <c r="S31" s="187" t="s">
        <v>103</v>
      </c>
      <c r="T31" s="187" t="s">
        <v>103</v>
      </c>
      <c r="U31" s="187">
        <v>0.79700000000000004</v>
      </c>
      <c r="V31" s="187">
        <f t="shared" si="6"/>
        <v>11.96</v>
      </c>
      <c r="W31" s="188"/>
      <c r="X31" s="156" t="s">
        <v>104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105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1">
        <v>12</v>
      </c>
      <c r="B32" s="172" t="s">
        <v>159</v>
      </c>
      <c r="C32" s="180" t="s">
        <v>160</v>
      </c>
      <c r="D32" s="173" t="s">
        <v>144</v>
      </c>
      <c r="E32" s="174">
        <v>12</v>
      </c>
      <c r="F32" s="175"/>
      <c r="G32" s="187">
        <f t="shared" si="0"/>
        <v>0</v>
      </c>
      <c r="H32" s="175"/>
      <c r="I32" s="187">
        <f t="shared" si="1"/>
        <v>0</v>
      </c>
      <c r="J32" s="175"/>
      <c r="K32" s="187">
        <f t="shared" si="2"/>
        <v>0</v>
      </c>
      <c r="L32" s="187">
        <v>21</v>
      </c>
      <c r="M32" s="187">
        <f t="shared" si="3"/>
        <v>0</v>
      </c>
      <c r="N32" s="187">
        <v>2.5200000000000001E-3</v>
      </c>
      <c r="O32" s="187">
        <f t="shared" si="4"/>
        <v>0.03</v>
      </c>
      <c r="P32" s="187">
        <v>0</v>
      </c>
      <c r="Q32" s="187">
        <f t="shared" si="5"/>
        <v>0</v>
      </c>
      <c r="R32" s="187"/>
      <c r="S32" s="187" t="s">
        <v>103</v>
      </c>
      <c r="T32" s="187" t="s">
        <v>103</v>
      </c>
      <c r="U32" s="187">
        <v>0.8</v>
      </c>
      <c r="V32" s="187">
        <f t="shared" si="6"/>
        <v>9.6</v>
      </c>
      <c r="W32" s="188"/>
      <c r="X32" s="156" t="s">
        <v>104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105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1">
        <v>13</v>
      </c>
      <c r="B33" s="172" t="s">
        <v>165</v>
      </c>
      <c r="C33" s="180" t="s">
        <v>166</v>
      </c>
      <c r="D33" s="173" t="s">
        <v>144</v>
      </c>
      <c r="E33" s="174">
        <v>50</v>
      </c>
      <c r="F33" s="175"/>
      <c r="G33" s="187">
        <f t="shared" si="0"/>
        <v>0</v>
      </c>
      <c r="H33" s="175"/>
      <c r="I33" s="187">
        <f t="shared" si="1"/>
        <v>0</v>
      </c>
      <c r="J33" s="175"/>
      <c r="K33" s="187">
        <f t="shared" si="2"/>
        <v>0</v>
      </c>
      <c r="L33" s="187">
        <v>21</v>
      </c>
      <c r="M33" s="187">
        <f t="shared" si="3"/>
        <v>0</v>
      </c>
      <c r="N33" s="187">
        <v>0</v>
      </c>
      <c r="O33" s="187">
        <f t="shared" si="4"/>
        <v>0</v>
      </c>
      <c r="P33" s="187">
        <v>0</v>
      </c>
      <c r="Q33" s="187">
        <f t="shared" si="5"/>
        <v>0</v>
      </c>
      <c r="R33" s="187"/>
      <c r="S33" s="187" t="s">
        <v>103</v>
      </c>
      <c r="T33" s="187" t="s">
        <v>103</v>
      </c>
      <c r="U33" s="187">
        <v>4.8000000000000001E-2</v>
      </c>
      <c r="V33" s="187">
        <f t="shared" si="6"/>
        <v>2.4</v>
      </c>
      <c r="W33" s="188"/>
      <c r="X33" s="156" t="s">
        <v>104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105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1">
        <v>14</v>
      </c>
      <c r="B34" s="172" t="s">
        <v>167</v>
      </c>
      <c r="C34" s="180" t="s">
        <v>168</v>
      </c>
      <c r="D34" s="173" t="s">
        <v>144</v>
      </c>
      <c r="E34" s="174">
        <v>12</v>
      </c>
      <c r="F34" s="175"/>
      <c r="G34" s="187">
        <f t="shared" si="0"/>
        <v>0</v>
      </c>
      <c r="H34" s="175"/>
      <c r="I34" s="187">
        <f t="shared" si="1"/>
        <v>0</v>
      </c>
      <c r="J34" s="175"/>
      <c r="K34" s="187">
        <f t="shared" si="2"/>
        <v>0</v>
      </c>
      <c r="L34" s="187">
        <v>21</v>
      </c>
      <c r="M34" s="187">
        <f t="shared" si="3"/>
        <v>0</v>
      </c>
      <c r="N34" s="187">
        <v>0</v>
      </c>
      <c r="O34" s="187">
        <f t="shared" si="4"/>
        <v>0</v>
      </c>
      <c r="P34" s="187">
        <v>0</v>
      </c>
      <c r="Q34" s="187">
        <f t="shared" si="5"/>
        <v>0</v>
      </c>
      <c r="R34" s="187"/>
      <c r="S34" s="187" t="s">
        <v>103</v>
      </c>
      <c r="T34" s="187" t="s">
        <v>103</v>
      </c>
      <c r="U34" s="187">
        <v>5.8999999999999997E-2</v>
      </c>
      <c r="V34" s="187">
        <f t="shared" si="6"/>
        <v>0.71</v>
      </c>
      <c r="W34" s="188"/>
      <c r="X34" s="156" t="s">
        <v>104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105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1">
        <v>15</v>
      </c>
      <c r="B35" s="172" t="s">
        <v>169</v>
      </c>
      <c r="C35" s="180" t="s">
        <v>342</v>
      </c>
      <c r="D35" s="173" t="s">
        <v>171</v>
      </c>
      <c r="E35" s="174">
        <v>4</v>
      </c>
      <c r="F35" s="175"/>
      <c r="G35" s="187">
        <f t="shared" si="0"/>
        <v>0</v>
      </c>
      <c r="H35" s="175"/>
      <c r="I35" s="187">
        <f t="shared" si="1"/>
        <v>0</v>
      </c>
      <c r="J35" s="175"/>
      <c r="K35" s="187">
        <f t="shared" si="2"/>
        <v>0</v>
      </c>
      <c r="L35" s="187">
        <v>21</v>
      </c>
      <c r="M35" s="187">
        <f t="shared" si="3"/>
        <v>0</v>
      </c>
      <c r="N35" s="187">
        <v>0</v>
      </c>
      <c r="O35" s="187">
        <f t="shared" si="4"/>
        <v>0</v>
      </c>
      <c r="P35" s="187">
        <v>0</v>
      </c>
      <c r="Q35" s="187">
        <f t="shared" si="5"/>
        <v>0</v>
      </c>
      <c r="R35" s="187"/>
      <c r="S35" s="187" t="s">
        <v>103</v>
      </c>
      <c r="T35" s="187" t="s">
        <v>103</v>
      </c>
      <c r="U35" s="187">
        <v>0.157</v>
      </c>
      <c r="V35" s="187">
        <f t="shared" si="6"/>
        <v>0.63</v>
      </c>
      <c r="W35" s="188"/>
      <c r="X35" s="156" t="s">
        <v>104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105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1">
        <v>16</v>
      </c>
      <c r="B36" s="172" t="s">
        <v>174</v>
      </c>
      <c r="C36" s="180" t="s">
        <v>343</v>
      </c>
      <c r="D36" s="173" t="s">
        <v>171</v>
      </c>
      <c r="E36" s="174">
        <v>3</v>
      </c>
      <c r="F36" s="175"/>
      <c r="G36" s="187">
        <f t="shared" si="0"/>
        <v>0</v>
      </c>
      <c r="H36" s="175"/>
      <c r="I36" s="187">
        <f t="shared" si="1"/>
        <v>0</v>
      </c>
      <c r="J36" s="175"/>
      <c r="K36" s="187">
        <f t="shared" si="2"/>
        <v>0</v>
      </c>
      <c r="L36" s="187">
        <v>21</v>
      </c>
      <c r="M36" s="187">
        <f t="shared" si="3"/>
        <v>0</v>
      </c>
      <c r="N36" s="187">
        <v>0</v>
      </c>
      <c r="O36" s="187">
        <f t="shared" si="4"/>
        <v>0</v>
      </c>
      <c r="P36" s="187">
        <v>0</v>
      </c>
      <c r="Q36" s="187">
        <f t="shared" si="5"/>
        <v>0</v>
      </c>
      <c r="R36" s="187"/>
      <c r="S36" s="187" t="s">
        <v>103</v>
      </c>
      <c r="T36" s="187" t="s">
        <v>103</v>
      </c>
      <c r="U36" s="187">
        <v>0.25900000000000001</v>
      </c>
      <c r="V36" s="187">
        <f t="shared" si="6"/>
        <v>0.78</v>
      </c>
      <c r="W36" s="188"/>
      <c r="X36" s="156" t="s">
        <v>104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105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1">
        <v>17</v>
      </c>
      <c r="B37" s="172" t="s">
        <v>180</v>
      </c>
      <c r="C37" s="180" t="s">
        <v>344</v>
      </c>
      <c r="D37" s="173" t="s">
        <v>171</v>
      </c>
      <c r="E37" s="174">
        <v>1</v>
      </c>
      <c r="F37" s="175"/>
      <c r="G37" s="187">
        <f t="shared" si="0"/>
        <v>0</v>
      </c>
      <c r="H37" s="175"/>
      <c r="I37" s="187">
        <f t="shared" si="1"/>
        <v>0</v>
      </c>
      <c r="J37" s="175"/>
      <c r="K37" s="187">
        <f t="shared" si="2"/>
        <v>0</v>
      </c>
      <c r="L37" s="187">
        <v>21</v>
      </c>
      <c r="M37" s="187">
        <f t="shared" si="3"/>
        <v>0</v>
      </c>
      <c r="N37" s="187">
        <v>2.7E-4</v>
      </c>
      <c r="O37" s="187">
        <f t="shared" si="4"/>
        <v>0</v>
      </c>
      <c r="P37" s="187">
        <v>0</v>
      </c>
      <c r="Q37" s="187">
        <f t="shared" si="5"/>
        <v>0</v>
      </c>
      <c r="R37" s="187"/>
      <c r="S37" s="187" t="s">
        <v>103</v>
      </c>
      <c r="T37" s="187" t="s">
        <v>103</v>
      </c>
      <c r="U37" s="187">
        <v>0.33300000000000002</v>
      </c>
      <c r="V37" s="187">
        <f t="shared" si="6"/>
        <v>0.33</v>
      </c>
      <c r="W37" s="188"/>
      <c r="X37" s="156" t="s">
        <v>104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105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1">
        <v>18</v>
      </c>
      <c r="B38" s="172" t="s">
        <v>187</v>
      </c>
      <c r="C38" s="180" t="s">
        <v>188</v>
      </c>
      <c r="D38" s="173" t="s">
        <v>144</v>
      </c>
      <c r="E38" s="174">
        <v>15</v>
      </c>
      <c r="F38" s="175"/>
      <c r="G38" s="187">
        <f t="shared" si="0"/>
        <v>0</v>
      </c>
      <c r="H38" s="175"/>
      <c r="I38" s="187">
        <f t="shared" si="1"/>
        <v>0</v>
      </c>
      <c r="J38" s="175"/>
      <c r="K38" s="187">
        <f t="shared" si="2"/>
        <v>0</v>
      </c>
      <c r="L38" s="187">
        <v>21</v>
      </c>
      <c r="M38" s="187">
        <f t="shared" si="3"/>
        <v>0</v>
      </c>
      <c r="N38" s="187">
        <v>0</v>
      </c>
      <c r="O38" s="187">
        <f t="shared" si="4"/>
        <v>0</v>
      </c>
      <c r="P38" s="187">
        <v>0</v>
      </c>
      <c r="Q38" s="187">
        <f t="shared" si="5"/>
        <v>0</v>
      </c>
      <c r="R38" s="187"/>
      <c r="S38" s="187" t="s">
        <v>185</v>
      </c>
      <c r="T38" s="187" t="s">
        <v>186</v>
      </c>
      <c r="U38" s="187">
        <v>0</v>
      </c>
      <c r="V38" s="187">
        <f t="shared" si="6"/>
        <v>0</v>
      </c>
      <c r="W38" s="188"/>
      <c r="X38" s="156" t="s">
        <v>104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105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1">
        <v>19</v>
      </c>
      <c r="B39" s="172" t="s">
        <v>192</v>
      </c>
      <c r="C39" s="180" t="s">
        <v>193</v>
      </c>
      <c r="D39" s="173" t="s">
        <v>171</v>
      </c>
      <c r="E39" s="174">
        <v>2</v>
      </c>
      <c r="F39" s="175"/>
      <c r="G39" s="187">
        <f t="shared" si="0"/>
        <v>0</v>
      </c>
      <c r="H39" s="175"/>
      <c r="I39" s="187">
        <f t="shared" si="1"/>
        <v>0</v>
      </c>
      <c r="J39" s="175"/>
      <c r="K39" s="187">
        <f t="shared" si="2"/>
        <v>0</v>
      </c>
      <c r="L39" s="187">
        <v>21</v>
      </c>
      <c r="M39" s="187">
        <f t="shared" si="3"/>
        <v>0</v>
      </c>
      <c r="N39" s="187">
        <v>3.7499999999999999E-3</v>
      </c>
      <c r="O39" s="187">
        <f t="shared" si="4"/>
        <v>0.01</v>
      </c>
      <c r="P39" s="187">
        <v>0</v>
      </c>
      <c r="Q39" s="187">
        <f t="shared" si="5"/>
        <v>0</v>
      </c>
      <c r="R39" s="187"/>
      <c r="S39" s="187" t="s">
        <v>185</v>
      </c>
      <c r="T39" s="187" t="s">
        <v>186</v>
      </c>
      <c r="U39" s="187">
        <v>0</v>
      </c>
      <c r="V39" s="187">
        <f t="shared" si="6"/>
        <v>0</v>
      </c>
      <c r="W39" s="188"/>
      <c r="X39" s="156" t="s">
        <v>194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195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1">
        <v>20</v>
      </c>
      <c r="B40" s="172" t="s">
        <v>196</v>
      </c>
      <c r="C40" s="180" t="s">
        <v>345</v>
      </c>
      <c r="D40" s="173" t="s">
        <v>171</v>
      </c>
      <c r="E40" s="174">
        <v>1</v>
      </c>
      <c r="F40" s="175"/>
      <c r="G40" s="187">
        <f t="shared" si="0"/>
        <v>0</v>
      </c>
      <c r="H40" s="175"/>
      <c r="I40" s="187">
        <f t="shared" si="1"/>
        <v>0</v>
      </c>
      <c r="J40" s="175"/>
      <c r="K40" s="187">
        <f t="shared" si="2"/>
        <v>0</v>
      </c>
      <c r="L40" s="187">
        <v>21</v>
      </c>
      <c r="M40" s="187">
        <f t="shared" si="3"/>
        <v>0</v>
      </c>
      <c r="N40" s="187">
        <v>0</v>
      </c>
      <c r="O40" s="187">
        <f t="shared" si="4"/>
        <v>0</v>
      </c>
      <c r="P40" s="187">
        <v>0</v>
      </c>
      <c r="Q40" s="187">
        <f t="shared" si="5"/>
        <v>0</v>
      </c>
      <c r="R40" s="187"/>
      <c r="S40" s="187" t="s">
        <v>185</v>
      </c>
      <c r="T40" s="187" t="s">
        <v>186</v>
      </c>
      <c r="U40" s="187">
        <v>0</v>
      </c>
      <c r="V40" s="187">
        <f t="shared" si="6"/>
        <v>0</v>
      </c>
      <c r="W40" s="188"/>
      <c r="X40" s="156" t="s">
        <v>104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105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1">
        <v>21</v>
      </c>
      <c r="B41" s="172" t="s">
        <v>198</v>
      </c>
      <c r="C41" s="180" t="s">
        <v>346</v>
      </c>
      <c r="D41" s="173" t="s">
        <v>171</v>
      </c>
      <c r="E41" s="174">
        <v>3</v>
      </c>
      <c r="F41" s="175"/>
      <c r="G41" s="187">
        <f t="shared" si="0"/>
        <v>0</v>
      </c>
      <c r="H41" s="175"/>
      <c r="I41" s="187">
        <f t="shared" si="1"/>
        <v>0</v>
      </c>
      <c r="J41" s="175"/>
      <c r="K41" s="187">
        <f t="shared" si="2"/>
        <v>0</v>
      </c>
      <c r="L41" s="187">
        <v>21</v>
      </c>
      <c r="M41" s="187">
        <f t="shared" si="3"/>
        <v>0</v>
      </c>
      <c r="N41" s="187">
        <v>2.3000000000000001E-4</v>
      </c>
      <c r="O41" s="187">
        <f t="shared" si="4"/>
        <v>0</v>
      </c>
      <c r="P41" s="187">
        <v>0</v>
      </c>
      <c r="Q41" s="187">
        <f t="shared" si="5"/>
        <v>0</v>
      </c>
      <c r="R41" s="187" t="s">
        <v>200</v>
      </c>
      <c r="S41" s="187" t="s">
        <v>103</v>
      </c>
      <c r="T41" s="187" t="s">
        <v>103</v>
      </c>
      <c r="U41" s="187">
        <v>0</v>
      </c>
      <c r="V41" s="187">
        <f t="shared" si="6"/>
        <v>0</v>
      </c>
      <c r="W41" s="188"/>
      <c r="X41" s="156" t="s">
        <v>194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195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0" t="s">
        <v>98</v>
      </c>
      <c r="B42" s="161" t="s">
        <v>65</v>
      </c>
      <c r="C42" s="177" t="s">
        <v>66</v>
      </c>
      <c r="D42" s="162"/>
      <c r="E42" s="163"/>
      <c r="F42" s="189"/>
      <c r="G42" s="189">
        <f>SUMIF(AG43:AG56,"&lt;&gt;NOR",G43:G56)</f>
        <v>0</v>
      </c>
      <c r="H42" s="189"/>
      <c r="I42" s="189">
        <f>SUM(I43:I56)</f>
        <v>0</v>
      </c>
      <c r="J42" s="189"/>
      <c r="K42" s="189">
        <f>SUM(K43:K56)</f>
        <v>0</v>
      </c>
      <c r="L42" s="189"/>
      <c r="M42" s="189">
        <f>SUM(M43:M56)</f>
        <v>0</v>
      </c>
      <c r="N42" s="189"/>
      <c r="O42" s="189">
        <f>SUM(O43:O56)</f>
        <v>0.30000000000000004</v>
      </c>
      <c r="P42" s="189"/>
      <c r="Q42" s="189">
        <f>SUM(Q43:Q56)</f>
        <v>0</v>
      </c>
      <c r="R42" s="189"/>
      <c r="S42" s="189"/>
      <c r="T42" s="189"/>
      <c r="U42" s="189"/>
      <c r="V42" s="189">
        <f>SUM(V43:V56)</f>
        <v>51.31</v>
      </c>
      <c r="W42" s="190"/>
      <c r="X42" s="159"/>
      <c r="AG42" t="s">
        <v>99</v>
      </c>
    </row>
    <row r="43" spans="1:60" outlineLevel="1" x14ac:dyDescent="0.2">
      <c r="A43" s="171">
        <v>22</v>
      </c>
      <c r="B43" s="172" t="s">
        <v>347</v>
      </c>
      <c r="C43" s="180" t="s">
        <v>348</v>
      </c>
      <c r="D43" s="173" t="s">
        <v>144</v>
      </c>
      <c r="E43" s="174">
        <v>14</v>
      </c>
      <c r="F43" s="175"/>
      <c r="G43" s="187">
        <f t="shared" ref="G43:G56" si="7">ROUND(E43*F43,2)</f>
        <v>0</v>
      </c>
      <c r="H43" s="175"/>
      <c r="I43" s="187">
        <f t="shared" ref="I43:I56" si="8">ROUND(E43*H43,2)</f>
        <v>0</v>
      </c>
      <c r="J43" s="175"/>
      <c r="K43" s="187">
        <f t="shared" ref="K43:K56" si="9">ROUND(E43*J43,2)</f>
        <v>0</v>
      </c>
      <c r="L43" s="187">
        <v>21</v>
      </c>
      <c r="M43" s="187">
        <f t="shared" ref="M43:M56" si="10">G43*(1+L43/100)</f>
        <v>0</v>
      </c>
      <c r="N43" s="187">
        <v>4.8000000000000001E-4</v>
      </c>
      <c r="O43" s="187">
        <f t="shared" ref="O43:O56" si="11">ROUND(E43*N43,2)</f>
        <v>0.01</v>
      </c>
      <c r="P43" s="187">
        <v>0</v>
      </c>
      <c r="Q43" s="187">
        <f t="shared" ref="Q43:Q56" si="12">ROUND(E43*P43,2)</f>
        <v>0</v>
      </c>
      <c r="R43" s="187"/>
      <c r="S43" s="187" t="s">
        <v>103</v>
      </c>
      <c r="T43" s="187" t="s">
        <v>103</v>
      </c>
      <c r="U43" s="187">
        <v>0.27889999999999998</v>
      </c>
      <c r="V43" s="187">
        <f t="shared" ref="V43:V56" si="13">ROUND(E43*U43,2)</f>
        <v>3.9</v>
      </c>
      <c r="W43" s="188"/>
      <c r="X43" s="156" t="s">
        <v>104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105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1">
        <v>23</v>
      </c>
      <c r="B44" s="172" t="s">
        <v>214</v>
      </c>
      <c r="C44" s="180" t="s">
        <v>349</v>
      </c>
      <c r="D44" s="173" t="s">
        <v>144</v>
      </c>
      <c r="E44" s="174">
        <v>17</v>
      </c>
      <c r="F44" s="175"/>
      <c r="G44" s="187">
        <f t="shared" si="7"/>
        <v>0</v>
      </c>
      <c r="H44" s="175"/>
      <c r="I44" s="187">
        <f t="shared" si="8"/>
        <v>0</v>
      </c>
      <c r="J44" s="175"/>
      <c r="K44" s="187">
        <f t="shared" si="9"/>
        <v>0</v>
      </c>
      <c r="L44" s="187">
        <v>21</v>
      </c>
      <c r="M44" s="187">
        <f t="shared" si="10"/>
        <v>0</v>
      </c>
      <c r="N44" s="187">
        <v>5.0000000000000001E-4</v>
      </c>
      <c r="O44" s="187">
        <f t="shared" si="11"/>
        <v>0.01</v>
      </c>
      <c r="P44" s="187">
        <v>0</v>
      </c>
      <c r="Q44" s="187">
        <f t="shared" si="12"/>
        <v>0</v>
      </c>
      <c r="R44" s="187"/>
      <c r="S44" s="187" t="s">
        <v>103</v>
      </c>
      <c r="T44" s="187" t="s">
        <v>103</v>
      </c>
      <c r="U44" s="187">
        <v>0.27889999999999998</v>
      </c>
      <c r="V44" s="187">
        <f t="shared" si="13"/>
        <v>4.74</v>
      </c>
      <c r="W44" s="188"/>
      <c r="X44" s="156" t="s">
        <v>104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105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1">
        <v>24</v>
      </c>
      <c r="B45" s="172" t="s">
        <v>216</v>
      </c>
      <c r="C45" s="180" t="s">
        <v>350</v>
      </c>
      <c r="D45" s="173" t="s">
        <v>144</v>
      </c>
      <c r="E45" s="174">
        <v>4</v>
      </c>
      <c r="F45" s="175"/>
      <c r="G45" s="187">
        <f t="shared" si="7"/>
        <v>0</v>
      </c>
      <c r="H45" s="175"/>
      <c r="I45" s="187">
        <f t="shared" si="8"/>
        <v>0</v>
      </c>
      <c r="J45" s="175"/>
      <c r="K45" s="187">
        <f t="shared" si="9"/>
        <v>0</v>
      </c>
      <c r="L45" s="187">
        <v>21</v>
      </c>
      <c r="M45" s="187">
        <f t="shared" si="10"/>
        <v>0</v>
      </c>
      <c r="N45" s="187">
        <v>5.9000000000000003E-4</v>
      </c>
      <c r="O45" s="187">
        <f t="shared" si="11"/>
        <v>0</v>
      </c>
      <c r="P45" s="187">
        <v>0</v>
      </c>
      <c r="Q45" s="187">
        <f t="shared" si="12"/>
        <v>0</v>
      </c>
      <c r="R45" s="187"/>
      <c r="S45" s="187" t="s">
        <v>103</v>
      </c>
      <c r="T45" s="187" t="s">
        <v>103</v>
      </c>
      <c r="U45" s="187">
        <v>0.29730000000000001</v>
      </c>
      <c r="V45" s="187">
        <f t="shared" si="13"/>
        <v>1.19</v>
      </c>
      <c r="W45" s="188"/>
      <c r="X45" s="156" t="s">
        <v>104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105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1">
        <v>25</v>
      </c>
      <c r="B46" s="172" t="s">
        <v>218</v>
      </c>
      <c r="C46" s="180" t="s">
        <v>351</v>
      </c>
      <c r="D46" s="173" t="s">
        <v>144</v>
      </c>
      <c r="E46" s="174">
        <v>11</v>
      </c>
      <c r="F46" s="175"/>
      <c r="G46" s="187">
        <f t="shared" si="7"/>
        <v>0</v>
      </c>
      <c r="H46" s="175"/>
      <c r="I46" s="187">
        <f t="shared" si="8"/>
        <v>0</v>
      </c>
      <c r="J46" s="175"/>
      <c r="K46" s="187">
        <f t="shared" si="9"/>
        <v>0</v>
      </c>
      <c r="L46" s="187">
        <v>21</v>
      </c>
      <c r="M46" s="187">
        <f t="shared" si="10"/>
        <v>0</v>
      </c>
      <c r="N46" s="187">
        <v>6.4000000000000005E-4</v>
      </c>
      <c r="O46" s="187">
        <f t="shared" si="11"/>
        <v>0.01</v>
      </c>
      <c r="P46" s="187">
        <v>0</v>
      </c>
      <c r="Q46" s="187">
        <f t="shared" si="12"/>
        <v>0</v>
      </c>
      <c r="R46" s="187"/>
      <c r="S46" s="187" t="s">
        <v>103</v>
      </c>
      <c r="T46" s="187" t="s">
        <v>103</v>
      </c>
      <c r="U46" s="187">
        <v>0.29730000000000001</v>
      </c>
      <c r="V46" s="187">
        <f t="shared" si="13"/>
        <v>3.27</v>
      </c>
      <c r="W46" s="188"/>
      <c r="X46" s="156" t="s">
        <v>104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105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1">
        <v>26</v>
      </c>
      <c r="B47" s="172" t="s">
        <v>220</v>
      </c>
      <c r="C47" s="180" t="s">
        <v>352</v>
      </c>
      <c r="D47" s="173" t="s">
        <v>144</v>
      </c>
      <c r="E47" s="174">
        <v>7</v>
      </c>
      <c r="F47" s="175"/>
      <c r="G47" s="187">
        <f t="shared" si="7"/>
        <v>0</v>
      </c>
      <c r="H47" s="175"/>
      <c r="I47" s="187">
        <f t="shared" si="8"/>
        <v>0</v>
      </c>
      <c r="J47" s="175"/>
      <c r="K47" s="187">
        <f t="shared" si="9"/>
        <v>0</v>
      </c>
      <c r="L47" s="187">
        <v>21</v>
      </c>
      <c r="M47" s="187">
        <f t="shared" si="10"/>
        <v>0</v>
      </c>
      <c r="N47" s="187">
        <v>7.6999999999999996E-4</v>
      </c>
      <c r="O47" s="187">
        <f t="shared" si="11"/>
        <v>0.01</v>
      </c>
      <c r="P47" s="187">
        <v>0</v>
      </c>
      <c r="Q47" s="187">
        <f t="shared" si="12"/>
        <v>0</v>
      </c>
      <c r="R47" s="187"/>
      <c r="S47" s="187" t="s">
        <v>103</v>
      </c>
      <c r="T47" s="187" t="s">
        <v>103</v>
      </c>
      <c r="U47" s="187">
        <v>0.33279999999999998</v>
      </c>
      <c r="V47" s="187">
        <f t="shared" si="13"/>
        <v>2.33</v>
      </c>
      <c r="W47" s="188"/>
      <c r="X47" s="156" t="s">
        <v>104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105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1">
        <v>27</v>
      </c>
      <c r="B48" s="172" t="s">
        <v>222</v>
      </c>
      <c r="C48" s="180" t="s">
        <v>353</v>
      </c>
      <c r="D48" s="173" t="s">
        <v>144</v>
      </c>
      <c r="E48" s="174">
        <v>5</v>
      </c>
      <c r="F48" s="175"/>
      <c r="G48" s="187">
        <f t="shared" si="7"/>
        <v>0</v>
      </c>
      <c r="H48" s="175"/>
      <c r="I48" s="187">
        <f t="shared" si="8"/>
        <v>0</v>
      </c>
      <c r="J48" s="175"/>
      <c r="K48" s="187">
        <f t="shared" si="9"/>
        <v>0</v>
      </c>
      <c r="L48" s="187">
        <v>21</v>
      </c>
      <c r="M48" s="187">
        <f t="shared" si="10"/>
        <v>0</v>
      </c>
      <c r="N48" s="187">
        <v>8.3000000000000001E-4</v>
      </c>
      <c r="O48" s="187">
        <f t="shared" si="11"/>
        <v>0</v>
      </c>
      <c r="P48" s="187">
        <v>0</v>
      </c>
      <c r="Q48" s="187">
        <f t="shared" si="12"/>
        <v>0</v>
      </c>
      <c r="R48" s="187"/>
      <c r="S48" s="187" t="s">
        <v>103</v>
      </c>
      <c r="T48" s="187" t="s">
        <v>103</v>
      </c>
      <c r="U48" s="187">
        <v>0.33279999999999998</v>
      </c>
      <c r="V48" s="187">
        <f t="shared" si="13"/>
        <v>1.66</v>
      </c>
      <c r="W48" s="188"/>
      <c r="X48" s="156" t="s">
        <v>104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105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71">
        <v>28</v>
      </c>
      <c r="B49" s="172" t="s">
        <v>228</v>
      </c>
      <c r="C49" s="180" t="s">
        <v>354</v>
      </c>
      <c r="D49" s="173" t="s">
        <v>144</v>
      </c>
      <c r="E49" s="174">
        <v>14</v>
      </c>
      <c r="F49" s="175"/>
      <c r="G49" s="187">
        <f t="shared" si="7"/>
        <v>0</v>
      </c>
      <c r="H49" s="175"/>
      <c r="I49" s="187">
        <f t="shared" si="8"/>
        <v>0</v>
      </c>
      <c r="J49" s="175"/>
      <c r="K49" s="187">
        <f t="shared" si="9"/>
        <v>0</v>
      </c>
      <c r="L49" s="187">
        <v>21</v>
      </c>
      <c r="M49" s="187">
        <f t="shared" si="10"/>
        <v>0</v>
      </c>
      <c r="N49" s="187">
        <v>1.5900000000000001E-2</v>
      </c>
      <c r="O49" s="187">
        <f t="shared" si="11"/>
        <v>0.22</v>
      </c>
      <c r="P49" s="187">
        <v>0</v>
      </c>
      <c r="Q49" s="187">
        <f t="shared" si="12"/>
        <v>0</v>
      </c>
      <c r="R49" s="187"/>
      <c r="S49" s="187" t="s">
        <v>103</v>
      </c>
      <c r="T49" s="187" t="s">
        <v>103</v>
      </c>
      <c r="U49" s="187">
        <v>0.89700000000000002</v>
      </c>
      <c r="V49" s="187">
        <f t="shared" si="13"/>
        <v>12.56</v>
      </c>
      <c r="W49" s="188"/>
      <c r="X49" s="156" t="s">
        <v>104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105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1">
        <v>29</v>
      </c>
      <c r="B50" s="172" t="s">
        <v>232</v>
      </c>
      <c r="C50" s="180" t="s">
        <v>355</v>
      </c>
      <c r="D50" s="173" t="s">
        <v>144</v>
      </c>
      <c r="E50" s="174">
        <v>72</v>
      </c>
      <c r="F50" s="175"/>
      <c r="G50" s="187">
        <f t="shared" si="7"/>
        <v>0</v>
      </c>
      <c r="H50" s="175"/>
      <c r="I50" s="187">
        <f t="shared" si="8"/>
        <v>0</v>
      </c>
      <c r="J50" s="175"/>
      <c r="K50" s="187">
        <f t="shared" si="9"/>
        <v>0</v>
      </c>
      <c r="L50" s="187">
        <v>21</v>
      </c>
      <c r="M50" s="187">
        <f t="shared" si="10"/>
        <v>0</v>
      </c>
      <c r="N50" s="187">
        <v>0</v>
      </c>
      <c r="O50" s="187">
        <f t="shared" si="11"/>
        <v>0</v>
      </c>
      <c r="P50" s="187">
        <v>0</v>
      </c>
      <c r="Q50" s="187">
        <f t="shared" si="12"/>
        <v>0</v>
      </c>
      <c r="R50" s="187"/>
      <c r="S50" s="187" t="s">
        <v>103</v>
      </c>
      <c r="T50" s="187" t="s">
        <v>103</v>
      </c>
      <c r="U50" s="187">
        <v>4.2000000000000003E-2</v>
      </c>
      <c r="V50" s="187">
        <f t="shared" si="13"/>
        <v>3.02</v>
      </c>
      <c r="W50" s="188"/>
      <c r="X50" s="156" t="s">
        <v>104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105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1">
        <v>30</v>
      </c>
      <c r="B51" s="172" t="s">
        <v>234</v>
      </c>
      <c r="C51" s="180" t="s">
        <v>356</v>
      </c>
      <c r="D51" s="173" t="s">
        <v>144</v>
      </c>
      <c r="E51" s="174">
        <v>72</v>
      </c>
      <c r="F51" s="175"/>
      <c r="G51" s="187">
        <f t="shared" si="7"/>
        <v>0</v>
      </c>
      <c r="H51" s="175"/>
      <c r="I51" s="187">
        <f t="shared" si="8"/>
        <v>0</v>
      </c>
      <c r="J51" s="175"/>
      <c r="K51" s="187">
        <f t="shared" si="9"/>
        <v>0</v>
      </c>
      <c r="L51" s="187">
        <v>21</v>
      </c>
      <c r="M51" s="187">
        <f t="shared" si="10"/>
        <v>0</v>
      </c>
      <c r="N51" s="187">
        <v>1.0000000000000001E-5</v>
      </c>
      <c r="O51" s="187">
        <f t="shared" si="11"/>
        <v>0</v>
      </c>
      <c r="P51" s="187">
        <v>0</v>
      </c>
      <c r="Q51" s="187">
        <f t="shared" si="12"/>
        <v>0</v>
      </c>
      <c r="R51" s="187"/>
      <c r="S51" s="187" t="s">
        <v>103</v>
      </c>
      <c r="T51" s="187" t="s">
        <v>103</v>
      </c>
      <c r="U51" s="187">
        <v>6.2E-2</v>
      </c>
      <c r="V51" s="187">
        <f t="shared" si="13"/>
        <v>4.46</v>
      </c>
      <c r="W51" s="188"/>
      <c r="X51" s="156" t="s">
        <v>104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105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71">
        <v>31</v>
      </c>
      <c r="B52" s="172" t="s">
        <v>236</v>
      </c>
      <c r="C52" s="180" t="s">
        <v>357</v>
      </c>
      <c r="D52" s="173" t="s">
        <v>171</v>
      </c>
      <c r="E52" s="174">
        <v>18</v>
      </c>
      <c r="F52" s="175"/>
      <c r="G52" s="187">
        <f t="shared" si="7"/>
        <v>0</v>
      </c>
      <c r="H52" s="175"/>
      <c r="I52" s="187">
        <f t="shared" si="8"/>
        <v>0</v>
      </c>
      <c r="J52" s="175"/>
      <c r="K52" s="187">
        <f t="shared" si="9"/>
        <v>0</v>
      </c>
      <c r="L52" s="187">
        <v>21</v>
      </c>
      <c r="M52" s="187">
        <f t="shared" si="10"/>
        <v>0</v>
      </c>
      <c r="N52" s="187">
        <v>6.3000000000000003E-4</v>
      </c>
      <c r="O52" s="187">
        <f t="shared" si="11"/>
        <v>0.01</v>
      </c>
      <c r="P52" s="187">
        <v>0</v>
      </c>
      <c r="Q52" s="187">
        <f t="shared" si="12"/>
        <v>0</v>
      </c>
      <c r="R52" s="187"/>
      <c r="S52" s="187" t="s">
        <v>103</v>
      </c>
      <c r="T52" s="187" t="s">
        <v>103</v>
      </c>
      <c r="U52" s="187">
        <v>0.27200000000000002</v>
      </c>
      <c r="V52" s="187">
        <f t="shared" si="13"/>
        <v>4.9000000000000004</v>
      </c>
      <c r="W52" s="188"/>
      <c r="X52" s="156" t="s">
        <v>104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105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71">
        <v>32</v>
      </c>
      <c r="B53" s="172" t="s">
        <v>264</v>
      </c>
      <c r="C53" s="180" t="s">
        <v>378</v>
      </c>
      <c r="D53" s="173" t="s">
        <v>144</v>
      </c>
      <c r="E53" s="174">
        <v>31</v>
      </c>
      <c r="F53" s="175"/>
      <c r="G53" s="187">
        <f t="shared" si="7"/>
        <v>0</v>
      </c>
      <c r="H53" s="175"/>
      <c r="I53" s="187">
        <f t="shared" si="8"/>
        <v>0</v>
      </c>
      <c r="J53" s="175"/>
      <c r="K53" s="187">
        <f t="shared" si="9"/>
        <v>0</v>
      </c>
      <c r="L53" s="187">
        <v>21</v>
      </c>
      <c r="M53" s="187">
        <f t="shared" si="10"/>
        <v>0</v>
      </c>
      <c r="N53" s="187">
        <v>3.0000000000000001E-5</v>
      </c>
      <c r="O53" s="187">
        <f t="shared" si="11"/>
        <v>0</v>
      </c>
      <c r="P53" s="187">
        <v>0</v>
      </c>
      <c r="Q53" s="187">
        <f t="shared" si="12"/>
        <v>0</v>
      </c>
      <c r="R53" s="187"/>
      <c r="S53" s="187" t="s">
        <v>103</v>
      </c>
      <c r="T53" s="187" t="s">
        <v>103</v>
      </c>
      <c r="U53" s="187">
        <v>0.129</v>
      </c>
      <c r="V53" s="187">
        <f t="shared" si="13"/>
        <v>4</v>
      </c>
      <c r="W53" s="188"/>
      <c r="X53" s="156" t="s">
        <v>104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105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 x14ac:dyDescent="0.2">
      <c r="A54" s="171">
        <v>33</v>
      </c>
      <c r="B54" s="172" t="s">
        <v>264</v>
      </c>
      <c r="C54" s="180" t="s">
        <v>379</v>
      </c>
      <c r="D54" s="173" t="s">
        <v>144</v>
      </c>
      <c r="E54" s="174">
        <v>15</v>
      </c>
      <c r="F54" s="175"/>
      <c r="G54" s="187">
        <f t="shared" si="7"/>
        <v>0</v>
      </c>
      <c r="H54" s="175"/>
      <c r="I54" s="187">
        <f t="shared" si="8"/>
        <v>0</v>
      </c>
      <c r="J54" s="175"/>
      <c r="K54" s="187">
        <f t="shared" si="9"/>
        <v>0</v>
      </c>
      <c r="L54" s="187">
        <v>21</v>
      </c>
      <c r="M54" s="187">
        <f t="shared" si="10"/>
        <v>0</v>
      </c>
      <c r="N54" s="187">
        <v>6.0000000000000002E-5</v>
      </c>
      <c r="O54" s="187">
        <f t="shared" si="11"/>
        <v>0</v>
      </c>
      <c r="P54" s="187">
        <v>0</v>
      </c>
      <c r="Q54" s="187">
        <f t="shared" si="12"/>
        <v>0</v>
      </c>
      <c r="R54" s="187"/>
      <c r="S54" s="187" t="s">
        <v>103</v>
      </c>
      <c r="T54" s="187" t="s">
        <v>103</v>
      </c>
      <c r="U54" s="187">
        <v>0.129</v>
      </c>
      <c r="V54" s="187">
        <f t="shared" si="13"/>
        <v>1.94</v>
      </c>
      <c r="W54" s="188"/>
      <c r="X54" s="156" t="s">
        <v>104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105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71">
        <v>34</v>
      </c>
      <c r="B55" s="172" t="s">
        <v>264</v>
      </c>
      <c r="C55" s="180" t="s">
        <v>380</v>
      </c>
      <c r="D55" s="173" t="s">
        <v>144</v>
      </c>
      <c r="E55" s="174">
        <v>12</v>
      </c>
      <c r="F55" s="175"/>
      <c r="G55" s="187">
        <f t="shared" si="7"/>
        <v>0</v>
      </c>
      <c r="H55" s="175"/>
      <c r="I55" s="187">
        <f t="shared" si="8"/>
        <v>0</v>
      </c>
      <c r="J55" s="175"/>
      <c r="K55" s="187">
        <f t="shared" si="9"/>
        <v>0</v>
      </c>
      <c r="L55" s="187">
        <v>21</v>
      </c>
      <c r="M55" s="187">
        <f t="shared" si="10"/>
        <v>0</v>
      </c>
      <c r="N55" s="187">
        <v>5.0000000000000002E-5</v>
      </c>
      <c r="O55" s="187">
        <f t="shared" si="11"/>
        <v>0</v>
      </c>
      <c r="P55" s="187">
        <v>0</v>
      </c>
      <c r="Q55" s="187">
        <f t="shared" si="12"/>
        <v>0</v>
      </c>
      <c r="R55" s="187"/>
      <c r="S55" s="187" t="s">
        <v>103</v>
      </c>
      <c r="T55" s="187" t="s">
        <v>103</v>
      </c>
      <c r="U55" s="187">
        <v>0.14199999999999999</v>
      </c>
      <c r="V55" s="187">
        <f t="shared" si="13"/>
        <v>1.7</v>
      </c>
      <c r="W55" s="188"/>
      <c r="X55" s="156" t="s">
        <v>104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105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71">
        <v>35</v>
      </c>
      <c r="B56" s="172" t="s">
        <v>273</v>
      </c>
      <c r="C56" s="180" t="s">
        <v>358</v>
      </c>
      <c r="D56" s="173" t="s">
        <v>171</v>
      </c>
      <c r="E56" s="174">
        <v>1</v>
      </c>
      <c r="F56" s="175"/>
      <c r="G56" s="187">
        <f t="shared" si="7"/>
        <v>0</v>
      </c>
      <c r="H56" s="175"/>
      <c r="I56" s="187">
        <f t="shared" si="8"/>
        <v>0</v>
      </c>
      <c r="J56" s="175"/>
      <c r="K56" s="187">
        <f t="shared" si="9"/>
        <v>0</v>
      </c>
      <c r="L56" s="187">
        <v>21</v>
      </c>
      <c r="M56" s="187">
        <f t="shared" si="10"/>
        <v>0</v>
      </c>
      <c r="N56" s="187">
        <v>0.03</v>
      </c>
      <c r="O56" s="187">
        <f t="shared" si="11"/>
        <v>0.03</v>
      </c>
      <c r="P56" s="187">
        <v>0</v>
      </c>
      <c r="Q56" s="187">
        <f t="shared" si="12"/>
        <v>0</v>
      </c>
      <c r="R56" s="187"/>
      <c r="S56" s="187" t="s">
        <v>103</v>
      </c>
      <c r="T56" s="187" t="s">
        <v>103</v>
      </c>
      <c r="U56" s="187">
        <v>1.6439999999999999</v>
      </c>
      <c r="V56" s="187">
        <f t="shared" si="13"/>
        <v>1.64</v>
      </c>
      <c r="W56" s="188"/>
      <c r="X56" s="156" t="s">
        <v>104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105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">
      <c r="A57" s="160" t="s">
        <v>98</v>
      </c>
      <c r="B57" s="161" t="s">
        <v>67</v>
      </c>
      <c r="C57" s="177" t="s">
        <v>68</v>
      </c>
      <c r="D57" s="162"/>
      <c r="E57" s="163"/>
      <c r="F57" s="189"/>
      <c r="G57" s="189">
        <f>SUMIF(AG58:AG71,"&lt;&gt;NOR",G58:G71)</f>
        <v>0</v>
      </c>
      <c r="H57" s="189"/>
      <c r="I57" s="189">
        <f>SUM(I58:I71)</f>
        <v>0</v>
      </c>
      <c r="J57" s="189"/>
      <c r="K57" s="189">
        <f>SUM(K58:K71)</f>
        <v>0</v>
      </c>
      <c r="L57" s="189"/>
      <c r="M57" s="189">
        <f>SUM(M58:M71)</f>
        <v>0</v>
      </c>
      <c r="N57" s="189"/>
      <c r="O57" s="189">
        <f>SUM(O58:O71)</f>
        <v>0.20000000000000004</v>
      </c>
      <c r="P57" s="189"/>
      <c r="Q57" s="189">
        <f>SUM(Q58:Q71)</f>
        <v>0</v>
      </c>
      <c r="R57" s="189"/>
      <c r="S57" s="189"/>
      <c r="T57" s="189"/>
      <c r="U57" s="189"/>
      <c r="V57" s="189">
        <f>SUM(V58:V71)</f>
        <v>36.830000000000005</v>
      </c>
      <c r="W57" s="190"/>
      <c r="X57" s="159"/>
      <c r="AG57" t="s">
        <v>99</v>
      </c>
    </row>
    <row r="58" spans="1:60" outlineLevel="1" x14ac:dyDescent="0.2">
      <c r="A58" s="171">
        <v>36</v>
      </c>
      <c r="B58" s="172" t="s">
        <v>278</v>
      </c>
      <c r="C58" s="180" t="s">
        <v>381</v>
      </c>
      <c r="D58" s="173" t="s">
        <v>191</v>
      </c>
      <c r="E58" s="174">
        <v>2</v>
      </c>
      <c r="F58" s="175"/>
      <c r="G58" s="187">
        <f t="shared" ref="G58:G71" si="14">ROUND(E58*F58,2)</f>
        <v>0</v>
      </c>
      <c r="H58" s="175"/>
      <c r="I58" s="187">
        <f t="shared" ref="I58:I71" si="15">ROUND(E58*H58,2)</f>
        <v>0</v>
      </c>
      <c r="J58" s="175"/>
      <c r="K58" s="187">
        <f t="shared" ref="K58:K71" si="16">ROUND(E58*J58,2)</f>
        <v>0</v>
      </c>
      <c r="L58" s="187">
        <v>21</v>
      </c>
      <c r="M58" s="187">
        <f t="shared" ref="M58:M71" si="17">G58*(1+L58/100)</f>
        <v>0</v>
      </c>
      <c r="N58" s="187">
        <v>1.772E-2</v>
      </c>
      <c r="O58" s="187">
        <f t="shared" ref="O58:O71" si="18">ROUND(E58*N58,2)</f>
        <v>0.04</v>
      </c>
      <c r="P58" s="187">
        <v>0</v>
      </c>
      <c r="Q58" s="187">
        <f t="shared" ref="Q58:Q71" si="19">ROUND(E58*P58,2)</f>
        <v>0</v>
      </c>
      <c r="R58" s="187"/>
      <c r="S58" s="187" t="s">
        <v>103</v>
      </c>
      <c r="T58" s="187" t="s">
        <v>103</v>
      </c>
      <c r="U58" s="187">
        <v>0.97299999999999998</v>
      </c>
      <c r="V58" s="187">
        <f t="shared" ref="V58:V71" si="20">ROUND(E58*U58,2)</f>
        <v>1.95</v>
      </c>
      <c r="W58" s="188"/>
      <c r="X58" s="156" t="s">
        <v>104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105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1">
        <v>37</v>
      </c>
      <c r="B59" s="172" t="s">
        <v>282</v>
      </c>
      <c r="C59" s="180" t="s">
        <v>283</v>
      </c>
      <c r="D59" s="173" t="s">
        <v>191</v>
      </c>
      <c r="E59" s="174">
        <v>2</v>
      </c>
      <c r="F59" s="175"/>
      <c r="G59" s="187">
        <f t="shared" si="14"/>
        <v>0</v>
      </c>
      <c r="H59" s="175"/>
      <c r="I59" s="187">
        <f t="shared" si="15"/>
        <v>0</v>
      </c>
      <c r="J59" s="175"/>
      <c r="K59" s="187">
        <f t="shared" si="16"/>
        <v>0</v>
      </c>
      <c r="L59" s="187">
        <v>21</v>
      </c>
      <c r="M59" s="187">
        <f t="shared" si="17"/>
        <v>0</v>
      </c>
      <c r="N59" s="187">
        <v>1.401E-2</v>
      </c>
      <c r="O59" s="187">
        <f t="shared" si="18"/>
        <v>0.03</v>
      </c>
      <c r="P59" s="187">
        <v>0</v>
      </c>
      <c r="Q59" s="187">
        <f t="shared" si="19"/>
        <v>0</v>
      </c>
      <c r="R59" s="187"/>
      <c r="S59" s="187" t="s">
        <v>103</v>
      </c>
      <c r="T59" s="187" t="s">
        <v>103</v>
      </c>
      <c r="U59" s="187">
        <v>1.1890000000000001</v>
      </c>
      <c r="V59" s="187">
        <f t="shared" si="20"/>
        <v>2.38</v>
      </c>
      <c r="W59" s="188"/>
      <c r="X59" s="156" t="s">
        <v>104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105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1">
        <v>38</v>
      </c>
      <c r="B60" s="172" t="s">
        <v>359</v>
      </c>
      <c r="C60" s="180" t="s">
        <v>382</v>
      </c>
      <c r="D60" s="173" t="s">
        <v>191</v>
      </c>
      <c r="E60" s="174">
        <v>2</v>
      </c>
      <c r="F60" s="175"/>
      <c r="G60" s="187">
        <f t="shared" si="14"/>
        <v>0</v>
      </c>
      <c r="H60" s="175"/>
      <c r="I60" s="187">
        <f t="shared" si="15"/>
        <v>0</v>
      </c>
      <c r="J60" s="175"/>
      <c r="K60" s="187">
        <f t="shared" si="16"/>
        <v>0</v>
      </c>
      <c r="L60" s="187">
        <v>21</v>
      </c>
      <c r="M60" s="187">
        <f t="shared" si="17"/>
        <v>0</v>
      </c>
      <c r="N60" s="187">
        <v>8.0000000000000002E-3</v>
      </c>
      <c r="O60" s="187">
        <f t="shared" si="18"/>
        <v>0.02</v>
      </c>
      <c r="P60" s="187">
        <v>0</v>
      </c>
      <c r="Q60" s="187">
        <f t="shared" si="19"/>
        <v>0</v>
      </c>
      <c r="R60" s="187"/>
      <c r="S60" s="187" t="s">
        <v>103</v>
      </c>
      <c r="T60" s="187" t="s">
        <v>103</v>
      </c>
      <c r="U60" s="187">
        <v>1.1890000000000001</v>
      </c>
      <c r="V60" s="187">
        <f t="shared" si="20"/>
        <v>2.38</v>
      </c>
      <c r="W60" s="188"/>
      <c r="X60" s="156" t="s">
        <v>104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105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1">
        <v>39</v>
      </c>
      <c r="B61" s="172" t="s">
        <v>288</v>
      </c>
      <c r="C61" s="180" t="s">
        <v>289</v>
      </c>
      <c r="D61" s="173" t="s">
        <v>191</v>
      </c>
      <c r="E61" s="174">
        <v>1</v>
      </c>
      <c r="F61" s="175"/>
      <c r="G61" s="187">
        <f t="shared" si="14"/>
        <v>0</v>
      </c>
      <c r="H61" s="175"/>
      <c r="I61" s="187">
        <f t="shared" si="15"/>
        <v>0</v>
      </c>
      <c r="J61" s="175"/>
      <c r="K61" s="187">
        <f t="shared" si="16"/>
        <v>0</v>
      </c>
      <c r="L61" s="187">
        <v>21</v>
      </c>
      <c r="M61" s="187">
        <f t="shared" si="17"/>
        <v>0</v>
      </c>
      <c r="N61" s="187">
        <v>1.444E-2</v>
      </c>
      <c r="O61" s="187">
        <f t="shared" si="18"/>
        <v>0.01</v>
      </c>
      <c r="P61" s="187">
        <v>0</v>
      </c>
      <c r="Q61" s="187">
        <f t="shared" si="19"/>
        <v>0</v>
      </c>
      <c r="R61" s="187"/>
      <c r="S61" s="187" t="s">
        <v>103</v>
      </c>
      <c r="T61" s="187" t="s">
        <v>103</v>
      </c>
      <c r="U61" s="187">
        <v>1.25</v>
      </c>
      <c r="V61" s="187">
        <f t="shared" si="20"/>
        <v>1.25</v>
      </c>
      <c r="W61" s="188"/>
      <c r="X61" s="156" t="s">
        <v>104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105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1">
        <v>40</v>
      </c>
      <c r="B62" s="172" t="s">
        <v>360</v>
      </c>
      <c r="C62" s="180" t="s">
        <v>361</v>
      </c>
      <c r="D62" s="173" t="s">
        <v>191</v>
      </c>
      <c r="E62" s="174">
        <v>4</v>
      </c>
      <c r="F62" s="175"/>
      <c r="G62" s="187">
        <f t="shared" si="14"/>
        <v>0</v>
      </c>
      <c r="H62" s="175"/>
      <c r="I62" s="187">
        <f t="shared" si="15"/>
        <v>0</v>
      </c>
      <c r="J62" s="175"/>
      <c r="K62" s="187">
        <f t="shared" si="16"/>
        <v>0</v>
      </c>
      <c r="L62" s="187">
        <v>21</v>
      </c>
      <c r="M62" s="187">
        <f t="shared" si="17"/>
        <v>0</v>
      </c>
      <c r="N62" s="187">
        <v>6.2E-4</v>
      </c>
      <c r="O62" s="187">
        <f t="shared" si="18"/>
        <v>0</v>
      </c>
      <c r="P62" s="187">
        <v>0</v>
      </c>
      <c r="Q62" s="187">
        <f t="shared" si="19"/>
        <v>0</v>
      </c>
      <c r="R62" s="187"/>
      <c r="S62" s="187" t="s">
        <v>103</v>
      </c>
      <c r="T62" s="187" t="s">
        <v>103</v>
      </c>
      <c r="U62" s="187">
        <v>2.6</v>
      </c>
      <c r="V62" s="187">
        <f t="shared" si="20"/>
        <v>10.4</v>
      </c>
      <c r="W62" s="188"/>
      <c r="X62" s="156" t="s">
        <v>104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105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1">
        <v>41</v>
      </c>
      <c r="B63" s="172" t="s">
        <v>362</v>
      </c>
      <c r="C63" s="180" t="s">
        <v>363</v>
      </c>
      <c r="D63" s="173" t="s">
        <v>171</v>
      </c>
      <c r="E63" s="174">
        <v>4</v>
      </c>
      <c r="F63" s="175"/>
      <c r="G63" s="187">
        <f t="shared" si="14"/>
        <v>0</v>
      </c>
      <c r="H63" s="175"/>
      <c r="I63" s="187">
        <f t="shared" si="15"/>
        <v>0</v>
      </c>
      <c r="J63" s="175"/>
      <c r="K63" s="187">
        <f t="shared" si="16"/>
        <v>0</v>
      </c>
      <c r="L63" s="187">
        <v>21</v>
      </c>
      <c r="M63" s="187">
        <f t="shared" si="17"/>
        <v>0</v>
      </c>
      <c r="N63" s="187">
        <v>1.2999999999999999E-2</v>
      </c>
      <c r="O63" s="187">
        <f t="shared" si="18"/>
        <v>0.05</v>
      </c>
      <c r="P63" s="187">
        <v>0</v>
      </c>
      <c r="Q63" s="187">
        <f t="shared" si="19"/>
        <v>0</v>
      </c>
      <c r="R63" s="187"/>
      <c r="S63" s="187" t="s">
        <v>185</v>
      </c>
      <c r="T63" s="187" t="s">
        <v>186</v>
      </c>
      <c r="U63" s="187">
        <v>0</v>
      </c>
      <c r="V63" s="187">
        <f t="shared" si="20"/>
        <v>0</v>
      </c>
      <c r="W63" s="188"/>
      <c r="X63" s="156" t="s">
        <v>194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195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1">
        <v>42</v>
      </c>
      <c r="B64" s="172" t="s">
        <v>364</v>
      </c>
      <c r="C64" s="180" t="s">
        <v>365</v>
      </c>
      <c r="D64" s="173" t="s">
        <v>191</v>
      </c>
      <c r="E64" s="174">
        <v>4</v>
      </c>
      <c r="F64" s="175"/>
      <c r="G64" s="187">
        <f t="shared" si="14"/>
        <v>0</v>
      </c>
      <c r="H64" s="175"/>
      <c r="I64" s="187">
        <f t="shared" si="15"/>
        <v>0</v>
      </c>
      <c r="J64" s="175"/>
      <c r="K64" s="187">
        <f t="shared" si="16"/>
        <v>0</v>
      </c>
      <c r="L64" s="187">
        <v>21</v>
      </c>
      <c r="M64" s="187">
        <f t="shared" si="17"/>
        <v>0</v>
      </c>
      <c r="N64" s="187">
        <v>1.7000000000000001E-4</v>
      </c>
      <c r="O64" s="187">
        <f t="shared" si="18"/>
        <v>0</v>
      </c>
      <c r="P64" s="187">
        <v>0</v>
      </c>
      <c r="Q64" s="187">
        <f t="shared" si="19"/>
        <v>0</v>
      </c>
      <c r="R64" s="187"/>
      <c r="S64" s="187" t="s">
        <v>103</v>
      </c>
      <c r="T64" s="187" t="s">
        <v>103</v>
      </c>
      <c r="U64" s="187">
        <v>2.9</v>
      </c>
      <c r="V64" s="187">
        <f t="shared" si="20"/>
        <v>11.6</v>
      </c>
      <c r="W64" s="188"/>
      <c r="X64" s="156" t="s">
        <v>104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105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1">
        <v>43</v>
      </c>
      <c r="B65" s="172" t="s">
        <v>366</v>
      </c>
      <c r="C65" s="180" t="s">
        <v>383</v>
      </c>
      <c r="D65" s="173" t="s">
        <v>171</v>
      </c>
      <c r="E65" s="174">
        <v>4</v>
      </c>
      <c r="F65" s="175"/>
      <c r="G65" s="187">
        <f t="shared" si="14"/>
        <v>0</v>
      </c>
      <c r="H65" s="175"/>
      <c r="I65" s="187">
        <f t="shared" si="15"/>
        <v>0</v>
      </c>
      <c r="J65" s="175"/>
      <c r="K65" s="187">
        <f t="shared" si="16"/>
        <v>0</v>
      </c>
      <c r="L65" s="187">
        <v>21</v>
      </c>
      <c r="M65" s="187">
        <f t="shared" si="17"/>
        <v>0</v>
      </c>
      <c r="N65" s="187">
        <v>1.0999999999999999E-2</v>
      </c>
      <c r="O65" s="187">
        <f t="shared" si="18"/>
        <v>0.04</v>
      </c>
      <c r="P65" s="187">
        <v>0</v>
      </c>
      <c r="Q65" s="187">
        <f t="shared" si="19"/>
        <v>0</v>
      </c>
      <c r="R65" s="187" t="s">
        <v>200</v>
      </c>
      <c r="S65" s="187" t="s">
        <v>103</v>
      </c>
      <c r="T65" s="187" t="s">
        <v>103</v>
      </c>
      <c r="U65" s="187">
        <v>0</v>
      </c>
      <c r="V65" s="187">
        <f t="shared" si="20"/>
        <v>0</v>
      </c>
      <c r="W65" s="188"/>
      <c r="X65" s="156" t="s">
        <v>194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195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1">
        <v>44</v>
      </c>
      <c r="B66" s="172" t="s">
        <v>290</v>
      </c>
      <c r="C66" s="180" t="s">
        <v>367</v>
      </c>
      <c r="D66" s="173" t="s">
        <v>171</v>
      </c>
      <c r="E66" s="174">
        <v>4</v>
      </c>
      <c r="F66" s="175"/>
      <c r="G66" s="187">
        <f t="shared" si="14"/>
        <v>0</v>
      </c>
      <c r="H66" s="175"/>
      <c r="I66" s="187">
        <f t="shared" si="15"/>
        <v>0</v>
      </c>
      <c r="J66" s="175"/>
      <c r="K66" s="187">
        <f t="shared" si="16"/>
        <v>0</v>
      </c>
      <c r="L66" s="187">
        <v>21</v>
      </c>
      <c r="M66" s="187">
        <f t="shared" si="17"/>
        <v>0</v>
      </c>
      <c r="N66" s="187">
        <v>8.4999999999999995E-4</v>
      </c>
      <c r="O66" s="187">
        <f t="shared" si="18"/>
        <v>0</v>
      </c>
      <c r="P66" s="187">
        <v>0</v>
      </c>
      <c r="Q66" s="187">
        <f t="shared" si="19"/>
        <v>0</v>
      </c>
      <c r="R66" s="187"/>
      <c r="S66" s="187" t="s">
        <v>103</v>
      </c>
      <c r="T66" s="187" t="s">
        <v>103</v>
      </c>
      <c r="U66" s="187">
        <v>0.48499999999999999</v>
      </c>
      <c r="V66" s="187">
        <f t="shared" si="20"/>
        <v>1.94</v>
      </c>
      <c r="W66" s="188"/>
      <c r="X66" s="156" t="s">
        <v>104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105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1">
        <v>45</v>
      </c>
      <c r="B67" s="172" t="s">
        <v>294</v>
      </c>
      <c r="C67" s="180" t="s">
        <v>368</v>
      </c>
      <c r="D67" s="173" t="s">
        <v>171</v>
      </c>
      <c r="E67" s="174">
        <v>1</v>
      </c>
      <c r="F67" s="175"/>
      <c r="G67" s="187">
        <f t="shared" si="14"/>
        <v>0</v>
      </c>
      <c r="H67" s="175"/>
      <c r="I67" s="187">
        <f t="shared" si="15"/>
        <v>0</v>
      </c>
      <c r="J67" s="175"/>
      <c r="K67" s="187">
        <f t="shared" si="16"/>
        <v>0</v>
      </c>
      <c r="L67" s="187">
        <v>21</v>
      </c>
      <c r="M67" s="187">
        <f t="shared" si="17"/>
        <v>0</v>
      </c>
      <c r="N67" s="187">
        <v>1.72E-3</v>
      </c>
      <c r="O67" s="187">
        <f t="shared" si="18"/>
        <v>0</v>
      </c>
      <c r="P67" s="187">
        <v>0</v>
      </c>
      <c r="Q67" s="187">
        <f t="shared" si="19"/>
        <v>0</v>
      </c>
      <c r="R67" s="187"/>
      <c r="S67" s="187" t="s">
        <v>103</v>
      </c>
      <c r="T67" s="187" t="s">
        <v>103</v>
      </c>
      <c r="U67" s="187">
        <v>0.47599999999999998</v>
      </c>
      <c r="V67" s="187">
        <f t="shared" si="20"/>
        <v>0.48</v>
      </c>
      <c r="W67" s="188"/>
      <c r="X67" s="156" t="s">
        <v>104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105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71">
        <v>46</v>
      </c>
      <c r="B68" s="172" t="s">
        <v>369</v>
      </c>
      <c r="C68" s="180" t="s">
        <v>370</v>
      </c>
      <c r="D68" s="173" t="s">
        <v>171</v>
      </c>
      <c r="E68" s="174">
        <v>4</v>
      </c>
      <c r="F68" s="175"/>
      <c r="G68" s="187">
        <f t="shared" si="14"/>
        <v>0</v>
      </c>
      <c r="H68" s="175"/>
      <c r="I68" s="187">
        <f t="shared" si="15"/>
        <v>0</v>
      </c>
      <c r="J68" s="175"/>
      <c r="K68" s="187">
        <f t="shared" si="16"/>
        <v>0</v>
      </c>
      <c r="L68" s="187">
        <v>21</v>
      </c>
      <c r="M68" s="187">
        <f t="shared" si="17"/>
        <v>0</v>
      </c>
      <c r="N68" s="187">
        <v>1.5200000000000001E-3</v>
      </c>
      <c r="O68" s="187">
        <f t="shared" si="18"/>
        <v>0.01</v>
      </c>
      <c r="P68" s="187">
        <v>0</v>
      </c>
      <c r="Q68" s="187">
        <f t="shared" si="19"/>
        <v>0</v>
      </c>
      <c r="R68" s="187"/>
      <c r="S68" s="187" t="s">
        <v>103</v>
      </c>
      <c r="T68" s="187" t="s">
        <v>103</v>
      </c>
      <c r="U68" s="187">
        <v>0.58699999999999997</v>
      </c>
      <c r="V68" s="187">
        <f t="shared" si="20"/>
        <v>2.35</v>
      </c>
      <c r="W68" s="188"/>
      <c r="X68" s="156" t="s">
        <v>104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105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1">
        <v>47</v>
      </c>
      <c r="B69" s="172" t="s">
        <v>296</v>
      </c>
      <c r="C69" s="180" t="s">
        <v>384</v>
      </c>
      <c r="D69" s="173" t="s">
        <v>191</v>
      </c>
      <c r="E69" s="174">
        <v>8</v>
      </c>
      <c r="F69" s="175"/>
      <c r="G69" s="187">
        <f t="shared" si="14"/>
        <v>0</v>
      </c>
      <c r="H69" s="175"/>
      <c r="I69" s="187">
        <f t="shared" si="15"/>
        <v>0</v>
      </c>
      <c r="J69" s="175"/>
      <c r="K69" s="187">
        <f t="shared" si="16"/>
        <v>0</v>
      </c>
      <c r="L69" s="187">
        <v>21</v>
      </c>
      <c r="M69" s="187">
        <f t="shared" si="17"/>
        <v>0</v>
      </c>
      <c r="N69" s="187">
        <v>2.4000000000000001E-4</v>
      </c>
      <c r="O69" s="187">
        <f t="shared" si="18"/>
        <v>0</v>
      </c>
      <c r="P69" s="187">
        <v>0</v>
      </c>
      <c r="Q69" s="187">
        <f t="shared" si="19"/>
        <v>0</v>
      </c>
      <c r="R69" s="187"/>
      <c r="S69" s="187" t="s">
        <v>103</v>
      </c>
      <c r="T69" s="187" t="s">
        <v>103</v>
      </c>
      <c r="U69" s="187">
        <v>0.124</v>
      </c>
      <c r="V69" s="187">
        <f t="shared" si="20"/>
        <v>0.99</v>
      </c>
      <c r="W69" s="188"/>
      <c r="X69" s="156" t="s">
        <v>104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105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33.75" outlineLevel="1" x14ac:dyDescent="0.2">
      <c r="A70" s="171">
        <v>48</v>
      </c>
      <c r="B70" s="172" t="s">
        <v>298</v>
      </c>
      <c r="C70" s="180" t="s">
        <v>371</v>
      </c>
      <c r="D70" s="173" t="s">
        <v>171</v>
      </c>
      <c r="E70" s="174">
        <v>3</v>
      </c>
      <c r="F70" s="175"/>
      <c r="G70" s="187">
        <f t="shared" si="14"/>
        <v>0</v>
      </c>
      <c r="H70" s="175"/>
      <c r="I70" s="187">
        <f t="shared" si="15"/>
        <v>0</v>
      </c>
      <c r="J70" s="175"/>
      <c r="K70" s="187">
        <f t="shared" si="16"/>
        <v>0</v>
      </c>
      <c r="L70" s="187">
        <v>21</v>
      </c>
      <c r="M70" s="187">
        <f t="shared" si="17"/>
        <v>0</v>
      </c>
      <c r="N70" s="187">
        <v>2.7999999999999998E-4</v>
      </c>
      <c r="O70" s="187">
        <f t="shared" si="18"/>
        <v>0</v>
      </c>
      <c r="P70" s="187">
        <v>0</v>
      </c>
      <c r="Q70" s="187">
        <f t="shared" si="19"/>
        <v>0</v>
      </c>
      <c r="R70" s="187"/>
      <c r="S70" s="187" t="s">
        <v>103</v>
      </c>
      <c r="T70" s="187" t="s">
        <v>103</v>
      </c>
      <c r="U70" s="187">
        <v>0.246</v>
      </c>
      <c r="V70" s="187">
        <f t="shared" si="20"/>
        <v>0.74</v>
      </c>
      <c r="W70" s="188"/>
      <c r="X70" s="156" t="s">
        <v>104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105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1">
        <v>49</v>
      </c>
      <c r="B71" s="172" t="s">
        <v>300</v>
      </c>
      <c r="C71" s="180" t="s">
        <v>301</v>
      </c>
      <c r="D71" s="173" t="s">
        <v>171</v>
      </c>
      <c r="E71" s="174">
        <v>1</v>
      </c>
      <c r="F71" s="175"/>
      <c r="G71" s="187">
        <f t="shared" si="14"/>
        <v>0</v>
      </c>
      <c r="H71" s="175"/>
      <c r="I71" s="187">
        <f t="shared" si="15"/>
        <v>0</v>
      </c>
      <c r="J71" s="175"/>
      <c r="K71" s="187">
        <f t="shared" si="16"/>
        <v>0</v>
      </c>
      <c r="L71" s="187">
        <v>21</v>
      </c>
      <c r="M71" s="187">
        <f t="shared" si="17"/>
        <v>0</v>
      </c>
      <c r="N71" s="187">
        <v>6.9999999999999999E-4</v>
      </c>
      <c r="O71" s="187">
        <f t="shared" si="18"/>
        <v>0</v>
      </c>
      <c r="P71" s="187">
        <v>0</v>
      </c>
      <c r="Q71" s="187">
        <f t="shared" si="19"/>
        <v>0</v>
      </c>
      <c r="R71" s="187"/>
      <c r="S71" s="187" t="s">
        <v>103</v>
      </c>
      <c r="T71" s="187" t="s">
        <v>103</v>
      </c>
      <c r="U71" s="187">
        <v>0.37</v>
      </c>
      <c r="V71" s="187">
        <f t="shared" si="20"/>
        <v>0.37</v>
      </c>
      <c r="W71" s="188"/>
      <c r="X71" s="156" t="s">
        <v>104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105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">
      <c r="A72" s="160" t="s">
        <v>98</v>
      </c>
      <c r="B72" s="161" t="s">
        <v>69</v>
      </c>
      <c r="C72" s="177" t="s">
        <v>70</v>
      </c>
      <c r="D72" s="162"/>
      <c r="E72" s="163"/>
      <c r="F72" s="189"/>
      <c r="G72" s="189">
        <f>SUMIF(AG73:AG73,"&lt;&gt;NOR",G73:G73)</f>
        <v>0</v>
      </c>
      <c r="H72" s="189"/>
      <c r="I72" s="189">
        <f>SUM(I73:I73)</f>
        <v>0</v>
      </c>
      <c r="J72" s="189"/>
      <c r="K72" s="189">
        <f>SUM(K73:K73)</f>
        <v>0</v>
      </c>
      <c r="L72" s="189"/>
      <c r="M72" s="189">
        <f>SUM(M73:M73)</f>
        <v>0</v>
      </c>
      <c r="N72" s="189"/>
      <c r="O72" s="189">
        <f>SUM(O73:O73)</f>
        <v>0.02</v>
      </c>
      <c r="P72" s="189"/>
      <c r="Q72" s="189">
        <f>SUM(Q73:Q73)</f>
        <v>0</v>
      </c>
      <c r="R72" s="189"/>
      <c r="S72" s="189"/>
      <c r="T72" s="189"/>
      <c r="U72" s="189"/>
      <c r="V72" s="189">
        <f>SUM(V73:V73)</f>
        <v>3.54</v>
      </c>
      <c r="W72" s="190"/>
      <c r="X72" s="159"/>
      <c r="AG72" t="s">
        <v>99</v>
      </c>
    </row>
    <row r="73" spans="1:60" outlineLevel="1" x14ac:dyDescent="0.2">
      <c r="A73" s="166">
        <v>50</v>
      </c>
      <c r="B73" s="167" t="s">
        <v>302</v>
      </c>
      <c r="C73" s="178" t="s">
        <v>372</v>
      </c>
      <c r="D73" s="168" t="s">
        <v>191</v>
      </c>
      <c r="E73" s="169">
        <v>2</v>
      </c>
      <c r="F73" s="170"/>
      <c r="G73" s="184">
        <f>ROUND(E73*F73,2)</f>
        <v>0</v>
      </c>
      <c r="H73" s="170"/>
      <c r="I73" s="184">
        <f>ROUND(E73*H73,2)</f>
        <v>0</v>
      </c>
      <c r="J73" s="170"/>
      <c r="K73" s="184">
        <f>ROUND(E73*J73,2)</f>
        <v>0</v>
      </c>
      <c r="L73" s="184">
        <v>21</v>
      </c>
      <c r="M73" s="184">
        <f>G73*(1+L73/100)</f>
        <v>0</v>
      </c>
      <c r="N73" s="184">
        <v>8.9999999999999993E-3</v>
      </c>
      <c r="O73" s="184">
        <f>ROUND(E73*N73,2)</f>
        <v>0.02</v>
      </c>
      <c r="P73" s="184">
        <v>0</v>
      </c>
      <c r="Q73" s="184">
        <f>ROUND(E73*P73,2)</f>
        <v>0</v>
      </c>
      <c r="R73" s="184"/>
      <c r="S73" s="184" t="s">
        <v>103</v>
      </c>
      <c r="T73" s="184" t="s">
        <v>103</v>
      </c>
      <c r="U73" s="184">
        <v>1.77</v>
      </c>
      <c r="V73" s="184">
        <f>ROUND(E73*U73,2)</f>
        <v>3.54</v>
      </c>
      <c r="W73" s="185"/>
      <c r="X73" s="156" t="s">
        <v>104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105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x14ac:dyDescent="0.2">
      <c r="A74" s="3"/>
      <c r="B74" s="4"/>
      <c r="C74" s="181"/>
      <c r="D74" s="6"/>
      <c r="E74" s="3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3"/>
      <c r="AE74">
        <v>15</v>
      </c>
      <c r="AF74">
        <v>21</v>
      </c>
      <c r="AG74" t="s">
        <v>85</v>
      </c>
    </row>
    <row r="75" spans="1:60" x14ac:dyDescent="0.2">
      <c r="A75" s="150"/>
      <c r="B75" s="151" t="s">
        <v>30</v>
      </c>
      <c r="C75" s="182"/>
      <c r="D75" s="152"/>
      <c r="E75" s="153"/>
      <c r="F75" s="192"/>
      <c r="G75" s="193">
        <f>G8+G27+G42+G57+G72</f>
        <v>0</v>
      </c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3"/>
      <c r="AE75">
        <f>SUMIF(L7:L73,AE74,G7:G73)</f>
        <v>0</v>
      </c>
      <c r="AF75">
        <f>SUMIF(L7:L73,AF74,G7:G73)</f>
        <v>0</v>
      </c>
      <c r="AG75" t="s">
        <v>315</v>
      </c>
    </row>
    <row r="76" spans="1:60" x14ac:dyDescent="0.2">
      <c r="A76" s="3"/>
      <c r="B76" s="4"/>
      <c r="C76" s="181"/>
      <c r="D76" s="6"/>
      <c r="E76" s="3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3"/>
    </row>
    <row r="77" spans="1:60" x14ac:dyDescent="0.2">
      <c r="A77" s="3"/>
      <c r="B77" s="4"/>
      <c r="C77" s="181"/>
      <c r="D77" s="6"/>
      <c r="E77" s="3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191"/>
      <c r="S77" s="191"/>
      <c r="T77" s="191"/>
      <c r="U77" s="191"/>
      <c r="V77" s="191"/>
      <c r="W77" s="191"/>
      <c r="X77" s="3"/>
    </row>
    <row r="78" spans="1:60" x14ac:dyDescent="0.2">
      <c r="A78" s="269" t="s">
        <v>316</v>
      </c>
      <c r="B78" s="269"/>
      <c r="C78" s="270"/>
      <c r="D78" s="6"/>
      <c r="E78" s="3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3"/>
    </row>
    <row r="79" spans="1:60" x14ac:dyDescent="0.2">
      <c r="A79" s="250"/>
      <c r="B79" s="251"/>
      <c r="C79" s="252"/>
      <c r="D79" s="251"/>
      <c r="E79" s="251"/>
      <c r="F79" s="251"/>
      <c r="G79" s="25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G79" t="s">
        <v>317</v>
      </c>
    </row>
    <row r="80" spans="1:60" x14ac:dyDescent="0.2">
      <c r="A80" s="254"/>
      <c r="B80" s="255"/>
      <c r="C80" s="256"/>
      <c r="D80" s="255"/>
      <c r="E80" s="255"/>
      <c r="F80" s="255"/>
      <c r="G80" s="25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54"/>
      <c r="B81" s="255"/>
      <c r="C81" s="256"/>
      <c r="D81" s="255"/>
      <c r="E81" s="255"/>
      <c r="F81" s="255"/>
      <c r="G81" s="25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54"/>
      <c r="B82" s="255"/>
      <c r="C82" s="256"/>
      <c r="D82" s="255"/>
      <c r="E82" s="255"/>
      <c r="F82" s="255"/>
      <c r="G82" s="25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58"/>
      <c r="B83" s="259"/>
      <c r="C83" s="260"/>
      <c r="D83" s="259"/>
      <c r="E83" s="259"/>
      <c r="F83" s="259"/>
      <c r="G83" s="261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3"/>
      <c r="B84" s="4"/>
      <c r="C84" s="181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C85" s="183"/>
      <c r="D85" s="10"/>
      <c r="AG85" t="s">
        <v>318</v>
      </c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C" sheet="1" objects="1" scenarios="1" formatCells="0" formatColumns="0"/>
  <mergeCells count="6">
    <mergeCell ref="A79:G83"/>
    <mergeCell ref="A1:G1"/>
    <mergeCell ref="C2:G2"/>
    <mergeCell ref="C3:G3"/>
    <mergeCell ref="C4:G4"/>
    <mergeCell ref="A78:C7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102019 Pol</vt:lpstr>
      <vt:lpstr>01 10219 Pol</vt:lpstr>
      <vt:lpstr>02 102019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102019 Pol'!Názvy_tisku</vt:lpstr>
      <vt:lpstr>'01 10219 Pol'!Názvy_tisku</vt:lpstr>
      <vt:lpstr>'02 102019 Pol'!Názvy_tisku</vt:lpstr>
      <vt:lpstr>oadresa</vt:lpstr>
      <vt:lpstr>Stavba!Objednatel</vt:lpstr>
      <vt:lpstr>Stavba!Objekt</vt:lpstr>
      <vt:lpstr>'01 102019 Pol'!Oblast_tisku</vt:lpstr>
      <vt:lpstr>'01 10219 Pol'!Oblast_tisku</vt:lpstr>
      <vt:lpstr>'02 102019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admin_JL</cp:lastModifiedBy>
  <cp:lastPrinted>2019-03-19T12:27:02Z</cp:lastPrinted>
  <dcterms:created xsi:type="dcterms:W3CDTF">2009-04-08T07:15:50Z</dcterms:created>
  <dcterms:modified xsi:type="dcterms:W3CDTF">2019-12-04T13:42:38Z</dcterms:modified>
</cp:coreProperties>
</file>